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10" windowWidth="18210" windowHeight="7220" tabRatio="863" activeTab="5"/>
  </bookViews>
  <sheets>
    <sheet name="脱炭反応グラフ" sheetId="4" r:id="rId1"/>
    <sheet name="脱炭反応-演習問題3" sheetId="2" r:id="rId2"/>
    <sheet name="Al脱酸反応グラフ" sheetId="6" r:id="rId3"/>
    <sheet name="Al脱酸反応-演習問題4" sheetId="3" r:id="rId4"/>
    <sheet name="Si-Mn複合脱酸グラフ" sheetId="8" r:id="rId5"/>
    <sheet name="Si-Mn複合脱酸-演習問題5" sheetId="9" r:id="rId6"/>
    <sheet name="脱硫反応グラフ" sheetId="11" r:id="rId7"/>
    <sheet name="脱硫反応-演習問題6" sheetId="12" r:id="rId8"/>
    <sheet name="シート作成用" sheetId="1" r:id="rId9"/>
  </sheets>
  <calcPr calcId="145621"/>
</workbook>
</file>

<file path=xl/calcChain.xml><?xml version="1.0" encoding="utf-8"?>
<calcChain xmlns="http://schemas.openxmlformats.org/spreadsheetml/2006/main">
  <c r="E9" i="9" l="1"/>
  <c r="D3" i="9" l="1"/>
  <c r="C3" i="9"/>
  <c r="F3" i="12"/>
  <c r="E3" i="12"/>
  <c r="AE32" i="1"/>
  <c r="AD32" i="1"/>
  <c r="AF32" i="1" s="1"/>
  <c r="AE31" i="1"/>
  <c r="AD31" i="1"/>
  <c r="AF31" i="1" s="1"/>
  <c r="AF30" i="1"/>
  <c r="AE30" i="1"/>
  <c r="AD30" i="1"/>
  <c r="AE29" i="1"/>
  <c r="AF29" i="1" s="1"/>
  <c r="AD29" i="1"/>
  <c r="AE28" i="1"/>
  <c r="AD28" i="1"/>
  <c r="AF28" i="1" s="1"/>
  <c r="AE27" i="1"/>
  <c r="AD27" i="1"/>
  <c r="AF27" i="1" s="1"/>
  <c r="AF26" i="1"/>
  <c r="AE26" i="1"/>
  <c r="AD26" i="1"/>
  <c r="AE25" i="1"/>
  <c r="AF25" i="1" s="1"/>
  <c r="AD25" i="1"/>
  <c r="AE24" i="1"/>
  <c r="AD24" i="1"/>
  <c r="AF24" i="1" s="1"/>
  <c r="AE23" i="1"/>
  <c r="AD23" i="1"/>
  <c r="AF23" i="1" s="1"/>
  <c r="AF22" i="1"/>
  <c r="AE22" i="1"/>
  <c r="AD22" i="1"/>
  <c r="AE21" i="1"/>
  <c r="AF21" i="1" s="1"/>
  <c r="AD21" i="1"/>
  <c r="AE20" i="1"/>
  <c r="AD20" i="1"/>
  <c r="AF20" i="1" s="1"/>
  <c r="AE19" i="1"/>
  <c r="AD19" i="1"/>
  <c r="AF19" i="1" s="1"/>
  <c r="AF18" i="1"/>
  <c r="AE18" i="1"/>
  <c r="AD18" i="1"/>
  <c r="AE17" i="1"/>
  <c r="AF17" i="1" s="1"/>
  <c r="AD17" i="1"/>
  <c r="AE16" i="1"/>
  <c r="AD16" i="1"/>
  <c r="AF16" i="1" s="1"/>
  <c r="AE15" i="1"/>
  <c r="AD15" i="1"/>
  <c r="AF15" i="1" s="1"/>
  <c r="AF14" i="1"/>
  <c r="AE14" i="1"/>
  <c r="AD14" i="1"/>
  <c r="AE13" i="1"/>
  <c r="AF13" i="1" s="1"/>
  <c r="AD13" i="1"/>
  <c r="AE12" i="1"/>
  <c r="AD12" i="1"/>
  <c r="AF12" i="1" s="1"/>
  <c r="AE11" i="1"/>
  <c r="AD11" i="1"/>
  <c r="AF11" i="1" s="1"/>
  <c r="AF10" i="1"/>
  <c r="AE10" i="1"/>
  <c r="AD10" i="1"/>
  <c r="AE9" i="1"/>
  <c r="AF9" i="1" s="1"/>
  <c r="AD9" i="1"/>
  <c r="AE8" i="1"/>
  <c r="AD8" i="1"/>
  <c r="AF8" i="1" s="1"/>
  <c r="AE7" i="1"/>
  <c r="AD7" i="1"/>
  <c r="AF7" i="1" s="1"/>
  <c r="AF6" i="1"/>
  <c r="AE6" i="1"/>
  <c r="AD6" i="1"/>
  <c r="AE5" i="1"/>
  <c r="AF5" i="1" s="1"/>
  <c r="AD5" i="1"/>
  <c r="AE4" i="1"/>
  <c r="AD4" i="1"/>
  <c r="AF4" i="1" s="1"/>
  <c r="AE3" i="1"/>
  <c r="AD3" i="1"/>
  <c r="AF3" i="1" s="1"/>
  <c r="E6" i="9" l="1"/>
  <c r="G4" i="3" l="1"/>
  <c r="G5" i="3"/>
  <c r="G6" i="3"/>
  <c r="G7" i="3"/>
  <c r="G8" i="3"/>
  <c r="G9" i="3"/>
  <c r="G10" i="3"/>
  <c r="G11" i="3"/>
  <c r="G12" i="3"/>
  <c r="G3" i="3"/>
  <c r="C12" i="3"/>
  <c r="C11" i="3"/>
  <c r="C10" i="3"/>
  <c r="C9" i="3"/>
  <c r="C8" i="3"/>
  <c r="C7" i="3"/>
  <c r="C6" i="3"/>
  <c r="C5" i="3"/>
  <c r="C4" i="3"/>
  <c r="C3" i="3"/>
  <c r="Q33" i="1"/>
  <c r="P33" i="1"/>
  <c r="R33" i="1" s="1"/>
  <c r="L33" i="1"/>
  <c r="Q32" i="1"/>
  <c r="P32" i="1"/>
  <c r="R32" i="1" s="1"/>
  <c r="L32" i="1"/>
  <c r="Q31" i="1"/>
  <c r="P31" i="1"/>
  <c r="R31" i="1" s="1"/>
  <c r="L31" i="1"/>
  <c r="Q30" i="1"/>
  <c r="P30" i="1"/>
  <c r="R30" i="1" s="1"/>
  <c r="L30" i="1"/>
  <c r="Q29" i="1"/>
  <c r="P29" i="1"/>
  <c r="R29" i="1" s="1"/>
  <c r="L29" i="1"/>
  <c r="Q28" i="1"/>
  <c r="P28" i="1"/>
  <c r="R28" i="1" s="1"/>
  <c r="L28" i="1"/>
  <c r="Q27" i="1"/>
  <c r="P27" i="1"/>
  <c r="R27" i="1" s="1"/>
  <c r="L27" i="1"/>
  <c r="Q26" i="1"/>
  <c r="P26" i="1"/>
  <c r="R26" i="1" s="1"/>
  <c r="L26" i="1"/>
  <c r="Q25" i="1"/>
  <c r="P25" i="1"/>
  <c r="R25" i="1" s="1"/>
  <c r="L25" i="1"/>
  <c r="Q24" i="1"/>
  <c r="P24" i="1"/>
  <c r="R24" i="1" s="1"/>
  <c r="L24" i="1"/>
  <c r="Q23" i="1"/>
  <c r="P23" i="1"/>
  <c r="R23" i="1" s="1"/>
  <c r="L23" i="1"/>
  <c r="Q22" i="1"/>
  <c r="P22" i="1"/>
  <c r="R22" i="1" s="1"/>
  <c r="L22" i="1"/>
  <c r="Q21" i="1"/>
  <c r="P21" i="1"/>
  <c r="R21" i="1" s="1"/>
  <c r="L21" i="1"/>
  <c r="Q20" i="1"/>
  <c r="P20" i="1"/>
  <c r="R20" i="1" s="1"/>
  <c r="L20" i="1"/>
  <c r="Q19" i="1"/>
  <c r="P19" i="1"/>
  <c r="R19" i="1" s="1"/>
  <c r="L19" i="1"/>
  <c r="Q18" i="1"/>
  <c r="P18" i="1"/>
  <c r="R18" i="1" s="1"/>
  <c r="L18" i="1"/>
  <c r="Q17" i="1"/>
  <c r="P17" i="1"/>
  <c r="R17" i="1" s="1"/>
  <c r="L17" i="1"/>
  <c r="Q16" i="1"/>
  <c r="P16" i="1"/>
  <c r="R16" i="1" s="1"/>
  <c r="L16" i="1"/>
  <c r="Q15" i="1"/>
  <c r="P15" i="1"/>
  <c r="R15" i="1" s="1"/>
  <c r="L15" i="1"/>
  <c r="Q14" i="1"/>
  <c r="P14" i="1"/>
  <c r="R14" i="1" s="1"/>
  <c r="L14" i="1"/>
  <c r="Q13" i="1"/>
  <c r="P13" i="1"/>
  <c r="R13" i="1" s="1"/>
  <c r="L13" i="1"/>
  <c r="Q12" i="1"/>
  <c r="P12" i="1"/>
  <c r="R12" i="1" s="1"/>
  <c r="L12" i="1"/>
  <c r="Q11" i="1"/>
  <c r="P11" i="1"/>
  <c r="R11" i="1" s="1"/>
  <c r="L11" i="1"/>
  <c r="Q10" i="1"/>
  <c r="P10" i="1"/>
  <c r="R10" i="1" s="1"/>
  <c r="L10" i="1"/>
  <c r="Q9" i="1"/>
  <c r="P9" i="1"/>
  <c r="R9" i="1" s="1"/>
  <c r="L9" i="1"/>
  <c r="Q8" i="1"/>
  <c r="P8" i="1"/>
  <c r="R8" i="1" s="1"/>
  <c r="L8" i="1"/>
  <c r="Q7" i="1"/>
  <c r="P7" i="1"/>
  <c r="R7" i="1" s="1"/>
  <c r="L7" i="1"/>
  <c r="Q6" i="1"/>
  <c r="P6" i="1"/>
  <c r="R6" i="1" s="1"/>
  <c r="L6" i="1"/>
  <c r="Q5" i="1"/>
  <c r="P5" i="1"/>
  <c r="R5" i="1" s="1"/>
  <c r="L5" i="1"/>
  <c r="Q4" i="1"/>
  <c r="P4" i="1"/>
  <c r="R4" i="1" s="1"/>
  <c r="L4" i="1"/>
  <c r="H3" i="2" l="1"/>
  <c r="C3" i="2" l="1"/>
  <c r="H33" i="1"/>
  <c r="I33" i="1" s="1"/>
  <c r="G33" i="1"/>
  <c r="C33" i="1"/>
  <c r="H32" i="1"/>
  <c r="I32" i="1" s="1"/>
  <c r="G32" i="1"/>
  <c r="C32" i="1"/>
  <c r="H31" i="1"/>
  <c r="I31" i="1" s="1"/>
  <c r="G31" i="1"/>
  <c r="C31" i="1"/>
  <c r="H30" i="1"/>
  <c r="I30" i="1" s="1"/>
  <c r="G30" i="1"/>
  <c r="C30" i="1"/>
  <c r="H29" i="1"/>
  <c r="I29" i="1" s="1"/>
  <c r="G29" i="1"/>
  <c r="C29" i="1"/>
  <c r="H28" i="1"/>
  <c r="I28" i="1" s="1"/>
  <c r="G28" i="1"/>
  <c r="C28" i="1"/>
  <c r="H27" i="1"/>
  <c r="I27" i="1" s="1"/>
  <c r="G27" i="1"/>
  <c r="C27" i="1"/>
  <c r="H26" i="1"/>
  <c r="I26" i="1" s="1"/>
  <c r="G26" i="1"/>
  <c r="C26" i="1"/>
  <c r="H25" i="1"/>
  <c r="I25" i="1" s="1"/>
  <c r="G25" i="1"/>
  <c r="C25" i="1"/>
  <c r="H24" i="1"/>
  <c r="I24" i="1" s="1"/>
  <c r="G24" i="1"/>
  <c r="C24" i="1"/>
  <c r="H23" i="1"/>
  <c r="I23" i="1" s="1"/>
  <c r="G23" i="1"/>
  <c r="C23" i="1"/>
  <c r="H22" i="1"/>
  <c r="I22" i="1" s="1"/>
  <c r="G22" i="1"/>
  <c r="C22" i="1"/>
  <c r="H21" i="1"/>
  <c r="I21" i="1" s="1"/>
  <c r="G21" i="1"/>
  <c r="C21" i="1"/>
  <c r="H20" i="1"/>
  <c r="I20" i="1" s="1"/>
  <c r="G20" i="1"/>
  <c r="C20" i="1"/>
  <c r="H19" i="1"/>
  <c r="I19" i="1" s="1"/>
  <c r="G19" i="1"/>
  <c r="C19" i="1"/>
  <c r="H18" i="1"/>
  <c r="I18" i="1" s="1"/>
  <c r="G18" i="1"/>
  <c r="C18" i="1"/>
  <c r="H17" i="1"/>
  <c r="I17" i="1" s="1"/>
  <c r="G17" i="1"/>
  <c r="C17" i="1"/>
  <c r="H16" i="1"/>
  <c r="I16" i="1" s="1"/>
  <c r="G16" i="1"/>
  <c r="C16" i="1"/>
  <c r="H15" i="1"/>
  <c r="I15" i="1" s="1"/>
  <c r="G15" i="1"/>
  <c r="C15" i="1"/>
  <c r="H14" i="1"/>
  <c r="I14" i="1" s="1"/>
  <c r="G14" i="1"/>
  <c r="C14" i="1"/>
  <c r="H13" i="1"/>
  <c r="I13" i="1" s="1"/>
  <c r="G13" i="1"/>
  <c r="C13" i="1"/>
  <c r="H12" i="1"/>
  <c r="I12" i="1" s="1"/>
  <c r="G12" i="1"/>
  <c r="C12" i="1"/>
  <c r="H11" i="1"/>
  <c r="I11" i="1" s="1"/>
  <c r="G11" i="1"/>
  <c r="C11" i="1"/>
  <c r="H10" i="1"/>
  <c r="I10" i="1" s="1"/>
  <c r="G10" i="1"/>
  <c r="C10" i="1"/>
  <c r="H9" i="1"/>
  <c r="I9" i="1" s="1"/>
  <c r="G9" i="1"/>
  <c r="C9" i="1"/>
  <c r="H8" i="1"/>
  <c r="I8" i="1" s="1"/>
  <c r="G8" i="1"/>
  <c r="C8" i="1"/>
  <c r="H7" i="1"/>
  <c r="I7" i="1" s="1"/>
  <c r="G7" i="1"/>
  <c r="C7" i="1"/>
  <c r="H6" i="1"/>
  <c r="I6" i="1" s="1"/>
  <c r="G6" i="1"/>
  <c r="C6" i="1"/>
  <c r="H5" i="1"/>
  <c r="I5" i="1" s="1"/>
  <c r="G5" i="1"/>
  <c r="C5" i="1"/>
  <c r="H4" i="1"/>
  <c r="I4" i="1" s="1"/>
  <c r="G4" i="1"/>
  <c r="C4" i="1"/>
</calcChain>
</file>

<file path=xl/sharedStrings.xml><?xml version="1.0" encoding="utf-8"?>
<sst xmlns="http://schemas.openxmlformats.org/spreadsheetml/2006/main" count="99" uniqueCount="71">
  <si>
    <t>判定</t>
    <rPh sb="0" eb="2">
      <t>ハンテイ</t>
    </rPh>
    <phoneticPr fontId="1"/>
  </si>
  <si>
    <t>T/K</t>
    <phoneticPr fontId="1"/>
  </si>
  <si>
    <t>logK</t>
    <phoneticPr fontId="1"/>
  </si>
  <si>
    <t>logPCO</t>
    <phoneticPr fontId="1"/>
  </si>
  <si>
    <t>log[%C]</t>
    <phoneticPr fontId="1"/>
  </si>
  <si>
    <t>log[%O]</t>
    <phoneticPr fontId="1"/>
  </si>
  <si>
    <t>[%C]</t>
    <phoneticPr fontId="1"/>
  </si>
  <si>
    <t>[%O]</t>
    <phoneticPr fontId="1"/>
  </si>
  <si>
    <t>[%C]</t>
    <phoneticPr fontId="1"/>
  </si>
  <si>
    <t>[%O]</t>
    <phoneticPr fontId="1"/>
  </si>
  <si>
    <t>eij</t>
    <phoneticPr fontId="1"/>
  </si>
  <si>
    <t>C</t>
    <phoneticPr fontId="1"/>
  </si>
  <si>
    <t>O</t>
    <phoneticPr fontId="1"/>
  </si>
  <si>
    <t>loghC</t>
    <phoneticPr fontId="1"/>
  </si>
  <si>
    <t>loghO</t>
    <phoneticPr fontId="1"/>
  </si>
  <si>
    <t>aAl2O3</t>
    <phoneticPr fontId="1"/>
  </si>
  <si>
    <t>log[%Al]</t>
    <phoneticPr fontId="1"/>
  </si>
  <si>
    <t>log[%O]</t>
    <phoneticPr fontId="1"/>
  </si>
  <si>
    <t>[%Al]</t>
    <phoneticPr fontId="1"/>
  </si>
  <si>
    <t>[%O]</t>
    <phoneticPr fontId="1"/>
  </si>
  <si>
    <t>Al脱酸</t>
    <rPh sb="2" eb="3">
      <t>ダツ</t>
    </rPh>
    <rPh sb="3" eb="4">
      <t>サン</t>
    </rPh>
    <phoneticPr fontId="1"/>
  </si>
  <si>
    <t>脱炭</t>
    <rPh sb="0" eb="1">
      <t>ダツ</t>
    </rPh>
    <rPh sb="1" eb="2">
      <t>タン</t>
    </rPh>
    <phoneticPr fontId="1"/>
  </si>
  <si>
    <t>log[%O]</t>
    <phoneticPr fontId="1"/>
  </si>
  <si>
    <t>[%Al]</t>
    <phoneticPr fontId="1"/>
  </si>
  <si>
    <t>[%O]</t>
    <phoneticPr fontId="1"/>
  </si>
  <si>
    <t>loghAl</t>
    <phoneticPr fontId="1"/>
  </si>
  <si>
    <t>loghO</t>
    <phoneticPr fontId="1"/>
  </si>
  <si>
    <t>C-K=0</t>
    <phoneticPr fontId="1"/>
  </si>
  <si>
    <t>C-K=0</t>
    <phoneticPr fontId="1"/>
  </si>
  <si>
    <t>Al</t>
    <phoneticPr fontId="1"/>
  </si>
  <si>
    <t>XMnO</t>
    <phoneticPr fontId="1"/>
  </si>
  <si>
    <t>aMnO</t>
    <phoneticPr fontId="1"/>
  </si>
  <si>
    <t>aSiO2</t>
    <phoneticPr fontId="1"/>
  </si>
  <si>
    <t>log[%Mn]</t>
  </si>
  <si>
    <t>log[%Si]</t>
  </si>
  <si>
    <t>log[%Si]</t>
    <phoneticPr fontId="1"/>
  </si>
  <si>
    <t>[%Si]</t>
    <phoneticPr fontId="1"/>
  </si>
  <si>
    <t>[%Mn]</t>
    <phoneticPr fontId="1"/>
  </si>
  <si>
    <t>T/K</t>
  </si>
  <si>
    <t>aMnO</t>
  </si>
  <si>
    <t>aSiO2</t>
  </si>
  <si>
    <t>Oppm</t>
  </si>
  <si>
    <t>Si-Mn複合脱酸</t>
    <rPh sb="5" eb="7">
      <t>フクゴウ</t>
    </rPh>
    <rPh sb="7" eb="9">
      <t>ダッサン</t>
    </rPh>
    <phoneticPr fontId="1"/>
  </si>
  <si>
    <t>ppmO</t>
    <phoneticPr fontId="1"/>
  </si>
  <si>
    <t>log[%Mn]</t>
    <phoneticPr fontId="1"/>
  </si>
  <si>
    <t>Si</t>
    <phoneticPr fontId="1"/>
  </si>
  <si>
    <t>Mn</t>
    <phoneticPr fontId="1"/>
  </si>
  <si>
    <t>O</t>
    <phoneticPr fontId="1"/>
  </si>
  <si>
    <t>%CaO</t>
  </si>
  <si>
    <t>logCs</t>
  </si>
  <si>
    <t>[%O]</t>
    <phoneticPr fontId="1"/>
  </si>
  <si>
    <t>logKs</t>
    <phoneticPr fontId="1"/>
  </si>
  <si>
    <t>logKo</t>
    <phoneticPr fontId="1"/>
  </si>
  <si>
    <t>logLs</t>
    <phoneticPr fontId="1"/>
  </si>
  <si>
    <t>logK(79)</t>
    <phoneticPr fontId="1"/>
  </si>
  <si>
    <t>logK(92)</t>
    <phoneticPr fontId="1"/>
  </si>
  <si>
    <t>logK(105)</t>
    <phoneticPr fontId="1"/>
  </si>
  <si>
    <t>logK(106)</t>
    <phoneticPr fontId="1"/>
  </si>
  <si>
    <t>logCs2-</t>
    <phoneticPr fontId="1"/>
  </si>
  <si>
    <t>logK(130)</t>
    <phoneticPr fontId="1"/>
  </si>
  <si>
    <t>logK(134)</t>
    <phoneticPr fontId="1"/>
  </si>
  <si>
    <t>式(88)</t>
    <rPh sb="0" eb="1">
      <t>シキ</t>
    </rPh>
    <phoneticPr fontId="1"/>
  </si>
  <si>
    <t>式(89)</t>
    <rPh sb="0" eb="1">
      <t>シキ</t>
    </rPh>
    <phoneticPr fontId="1"/>
  </si>
  <si>
    <t>式(84)</t>
    <rPh sb="0" eb="1">
      <t>シキ</t>
    </rPh>
    <phoneticPr fontId="1"/>
  </si>
  <si>
    <t>式(101)</t>
    <rPh sb="0" eb="1">
      <t>シキ</t>
    </rPh>
    <phoneticPr fontId="1"/>
  </si>
  <si>
    <t>式(102)</t>
    <rPh sb="0" eb="1">
      <t>シキ</t>
    </rPh>
    <phoneticPr fontId="1"/>
  </si>
  <si>
    <t>式(97)</t>
    <rPh sb="0" eb="1">
      <t>シキ</t>
    </rPh>
    <phoneticPr fontId="1"/>
  </si>
  <si>
    <t>logK(106)</t>
    <phoneticPr fontId="1"/>
  </si>
  <si>
    <t>D3-I3=0</t>
    <phoneticPr fontId="1"/>
  </si>
  <si>
    <t>式(111),(118),(120)</t>
    <rPh sb="0" eb="1">
      <t>シキ</t>
    </rPh>
    <phoneticPr fontId="1"/>
  </si>
  <si>
    <t>式(115),(119),(120)</t>
    <rPh sb="0" eb="1">
      <t>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</si>
</sst>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0"/>
    <numFmt numFmtId="177" formatCode="0.0"/>
    <numFmt numFmtId="178" formatCode="0.000_ "/>
    <numFmt numFmtId="179" formatCode="0.0_ "/>
    <numFmt numFmtId="180" formatCode="0.00_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>
      <alignment vertical="center"/>
    </xf>
    <xf numFmtId="176" fontId="0" fillId="0" borderId="0" xfId="0" applyNumberFormat="1">
      <alignment vertical="center"/>
    </xf>
    <xf numFmtId="11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8" fontId="0" fillId="0" borderId="1" xfId="0" applyNumberFormat="1" applyBorder="1">
      <alignment vertical="center"/>
    </xf>
    <xf numFmtId="11" fontId="0" fillId="0" borderId="1" xfId="0" applyNumberFormat="1" applyFill="1" applyBorder="1">
      <alignment vertical="center"/>
    </xf>
    <xf numFmtId="177" fontId="0" fillId="0" borderId="1" xfId="0" applyNumberFormat="1" applyBorder="1">
      <alignment vertical="center"/>
    </xf>
    <xf numFmtId="11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2" fontId="0" fillId="0" borderId="1" xfId="0" applyNumberFormat="1" applyBorder="1">
      <alignment vertical="center"/>
    </xf>
    <xf numFmtId="2" fontId="0" fillId="0" borderId="0" xfId="0" applyNumberFormat="1">
      <alignment vertical="center"/>
    </xf>
    <xf numFmtId="1" fontId="0" fillId="0" borderId="1" xfId="0" applyNumberFormat="1" applyBorder="1">
      <alignment vertical="center"/>
    </xf>
    <xf numFmtId="0" fontId="0" fillId="0" borderId="1" xfId="0" applyFill="1" applyBorder="1" applyAlignment="1">
      <alignment horizontal="center" vertical="center"/>
    </xf>
    <xf numFmtId="180" fontId="0" fillId="0" borderId="0" xfId="0" applyNumberFormat="1">
      <alignment vertical="center"/>
    </xf>
    <xf numFmtId="1" fontId="0" fillId="0" borderId="0" xfId="0" applyNumberFormat="1">
      <alignment vertical="center"/>
    </xf>
    <xf numFmtId="177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78" fontId="0" fillId="2" borderId="1" xfId="0" applyNumberFormat="1" applyFill="1" applyBorder="1">
      <alignment vertical="center"/>
    </xf>
    <xf numFmtId="11" fontId="0" fillId="2" borderId="1" xfId="0" applyNumberFormat="1" applyFill="1" applyBorder="1">
      <alignment vertical="center"/>
    </xf>
    <xf numFmtId="0" fontId="0" fillId="2" borderId="1" xfId="0" applyFill="1" applyBorder="1">
      <alignment vertical="center"/>
    </xf>
    <xf numFmtId="179" fontId="0" fillId="2" borderId="1" xfId="0" applyNumberFormat="1" applyFill="1" applyBorder="1">
      <alignment vertical="center"/>
    </xf>
    <xf numFmtId="180" fontId="0" fillId="2" borderId="1" xfId="0" applyNumberFormat="1" applyFill="1" applyBorder="1">
      <alignment vertical="center"/>
    </xf>
    <xf numFmtId="176" fontId="0" fillId="2" borderId="1" xfId="0" applyNumberFormat="1" applyFill="1" applyBorder="1">
      <alignment vertical="center"/>
    </xf>
    <xf numFmtId="178" fontId="0" fillId="0" borderId="1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styles" Target="styles.xml"/><Relationship Id="rId5" Type="http://schemas.openxmlformats.org/officeDocument/2006/relationships/chartsheet" Target="chartsheets/sheet3.xml"/><Relationship Id="rId10" Type="http://schemas.openxmlformats.org/officeDocument/2006/relationships/theme" Target="theme/theme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>
                <a:latin typeface="+mn-ea"/>
                <a:ea typeface="+mn-ea"/>
              </a:rPr>
              <a:t>脱炭反応</a:t>
            </a:r>
          </a:p>
        </c:rich>
      </c:tx>
      <c:layout>
        <c:manualLayout>
          <c:xMode val="edge"/>
          <c:yMode val="edge"/>
          <c:x val="0.87528375947602932"/>
          <c:y val="2.51202276512389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402972239391575E-2"/>
          <c:y val="4.803470323389733E-2"/>
          <c:w val="0.7534935611215422"/>
          <c:h val="0.84697067196938625"/>
        </c:manualLayout>
      </c:layout>
      <c:scatterChart>
        <c:scatterStyle val="smoothMarker"/>
        <c:varyColors val="0"/>
        <c:ser>
          <c:idx val="3"/>
          <c:order val="0"/>
          <c:tx>
            <c:v>log(PCO/atm)=0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シート作成用!$F$29:$F$33</c:f>
              <c:numCache>
                <c:formatCode>0.0</c:formatCode>
                <c:ptCount val="5"/>
                <c:pt idx="0">
                  <c:v>-0.44517987382257884</c:v>
                </c:pt>
                <c:pt idx="1">
                  <c:v>-1.0755091975843636</c:v>
                </c:pt>
                <c:pt idx="2">
                  <c:v>-1.5920040637057755</c:v>
                </c:pt>
                <c:pt idx="3">
                  <c:v>-2.0617765891382218</c:v>
                </c:pt>
                <c:pt idx="4">
                  <c:v>-2.442659559393999</c:v>
                </c:pt>
              </c:numCache>
            </c:numRef>
          </c:xVal>
          <c:yVal>
            <c:numRef>
              <c:f>シート作成用!$E$29:$E$33</c:f>
              <c:numCache>
                <c:formatCode>0.0</c:formatCode>
                <c:ptCount val="5"/>
                <c:pt idx="0">
                  <c:v>-2</c:v>
                </c:pt>
                <c:pt idx="1">
                  <c:v>-1.5</c:v>
                </c:pt>
                <c:pt idx="2">
                  <c:v>-1</c:v>
                </c:pt>
                <c:pt idx="3">
                  <c:v>-0.5</c:v>
                </c:pt>
                <c:pt idx="4">
                  <c:v>0</c:v>
                </c:pt>
              </c:numCache>
            </c:numRef>
          </c:yVal>
          <c:smooth val="1"/>
        </c:ser>
        <c:ser>
          <c:idx val="2"/>
          <c:order val="1"/>
          <c:tx>
            <c:v>log(PCO/atm)=-1</c:v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シート作成用!$F$22:$F$28</c:f>
              <c:numCache>
                <c:formatCode>0.0</c:formatCode>
                <c:ptCount val="7"/>
                <c:pt idx="0">
                  <c:v>-0.44863283526809611</c:v>
                </c:pt>
                <c:pt idx="1">
                  <c:v>-1.0819909959490093</c:v>
                </c:pt>
                <c:pt idx="2">
                  <c:v>-1.6084758810423614</c:v>
                </c:pt>
                <c:pt idx="3">
                  <c:v>-2.1129456808423095</c:v>
                </c:pt>
                <c:pt idx="4">
                  <c:v>-2.6033053505489083</c:v>
                </c:pt>
                <c:pt idx="5">
                  <c:v>-3.0657578675761146</c:v>
                </c:pt>
                <c:pt idx="6">
                  <c:v>-3.4441849124806945</c:v>
                </c:pt>
              </c:numCache>
            </c:numRef>
          </c:xVal>
          <c:yVal>
            <c:numRef>
              <c:f>シート作成用!$E$22:$E$28</c:f>
              <c:numCache>
                <c:formatCode>0.0</c:formatCode>
                <c:ptCount val="7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</c:numCache>
            </c:numRef>
          </c:yVal>
          <c:smooth val="1"/>
        </c:ser>
        <c:ser>
          <c:idx val="1"/>
          <c:order val="2"/>
          <c:tx>
            <c:v>log(PCO/atm)=-2</c:v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シート作成用!$F$13:$F$21</c:f>
              <c:numCache>
                <c:formatCode>0.0</c:formatCode>
                <c:ptCount val="9"/>
                <c:pt idx="0">
                  <c:v>-0.44890059779388541</c:v>
                </c:pt>
                <c:pt idx="1">
                  <c:v>-1.0825678940694161</c:v>
                </c:pt>
                <c:pt idx="2">
                  <c:v>-1.610137971026774</c:v>
                </c:pt>
                <c:pt idx="3">
                  <c:v>-2.1186389258727449</c:v>
                </c:pt>
                <c:pt idx="4">
                  <c:v>-2.6193699296643986</c:v>
                </c:pt>
                <c:pt idx="5">
                  <c:v>-3.1164925890465387</c:v>
                </c:pt>
                <c:pt idx="6">
                  <c:v>-3.6044053362089636</c:v>
                </c:pt>
                <c:pt idx="7">
                  <c:v>-4.0660012637089462</c:v>
                </c:pt>
                <c:pt idx="8">
                  <c:v>-4.444310534334222</c:v>
                </c:pt>
              </c:numCache>
            </c:numRef>
          </c:xVal>
          <c:yVal>
            <c:numRef>
              <c:f>シート作成用!$E$13:$E$21</c:f>
              <c:numCache>
                <c:formatCode>0.0</c:formatCode>
                <c:ptCount val="9"/>
                <c:pt idx="0">
                  <c:v>-4</c:v>
                </c:pt>
                <c:pt idx="1">
                  <c:v>-3.5</c:v>
                </c:pt>
                <c:pt idx="2">
                  <c:v>-3</c:v>
                </c:pt>
                <c:pt idx="3">
                  <c:v>-2.5</c:v>
                </c:pt>
                <c:pt idx="4">
                  <c:v>-2</c:v>
                </c:pt>
                <c:pt idx="5">
                  <c:v>-1.5</c:v>
                </c:pt>
                <c:pt idx="6">
                  <c:v>-1</c:v>
                </c:pt>
                <c:pt idx="7">
                  <c:v>-0.5</c:v>
                </c:pt>
                <c:pt idx="8">
                  <c:v>0</c:v>
                </c:pt>
              </c:numCache>
            </c:numRef>
          </c:yVal>
          <c:smooth val="1"/>
        </c:ser>
        <c:ser>
          <c:idx val="0"/>
          <c:order val="3"/>
          <c:tx>
            <c:v>log(PCO/atm)=-3</c:v>
          </c:tx>
          <c:spPr>
            <a:ln w="25400">
              <a:solidFill>
                <a:schemeClr val="tx1"/>
              </a:solidFill>
              <a:prstDash val="lgDashDot"/>
            </a:ln>
          </c:spPr>
          <c:marker>
            <c:symbol val="none"/>
          </c:marker>
          <c:xVal>
            <c:numRef>
              <c:f>シート作成用!$F$4:$F$12</c:f>
              <c:numCache>
                <c:formatCode>0.0</c:formatCode>
                <c:ptCount val="9"/>
                <c:pt idx="0">
                  <c:v>-1.6103028960319816</c:v>
                </c:pt>
                <c:pt idx="1">
                  <c:v>-2.1191541280403454</c:v>
                </c:pt>
                <c:pt idx="2">
                  <c:v>-2.6215798961289973</c:v>
                </c:pt>
                <c:pt idx="3">
                  <c:v>-3.1214243857058217</c:v>
                </c:pt>
                <c:pt idx="4">
                  <c:v>-3.6204298351102047</c:v>
                </c:pt>
                <c:pt idx="5">
                  <c:v>-4.1166680273748177</c:v>
                </c:pt>
                <c:pt idx="6">
                  <c:v>-4.6045150850104628</c:v>
                </c:pt>
                <c:pt idx="7">
                  <c:v>-5.0660388412079991</c:v>
                </c:pt>
                <c:pt idx="8">
                  <c:v>-5.4443256016968018</c:v>
                </c:pt>
              </c:numCache>
            </c:numRef>
          </c:xVal>
          <c:yVal>
            <c:numRef>
              <c:f>シート作成用!$E$4:$E$12</c:f>
              <c:numCache>
                <c:formatCode>0.0</c:formatCode>
                <c:ptCount val="9"/>
                <c:pt idx="0">
                  <c:v>-4</c:v>
                </c:pt>
                <c:pt idx="1">
                  <c:v>-3.5</c:v>
                </c:pt>
                <c:pt idx="2">
                  <c:v>-3</c:v>
                </c:pt>
                <c:pt idx="3">
                  <c:v>-2.5</c:v>
                </c:pt>
                <c:pt idx="4">
                  <c:v>-2</c:v>
                </c:pt>
                <c:pt idx="5">
                  <c:v>-1.5</c:v>
                </c:pt>
                <c:pt idx="6">
                  <c:v>-1</c:v>
                </c:pt>
                <c:pt idx="7">
                  <c:v>-0.5</c:v>
                </c:pt>
                <c:pt idx="8">
                  <c:v>0</c:v>
                </c:pt>
              </c:numCache>
            </c:numRef>
          </c:yVal>
          <c:smooth val="1"/>
        </c:ser>
        <c:ser>
          <c:idx val="4"/>
          <c:order val="4"/>
          <c:tx>
            <c:v>演習問題解答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tx1"/>
              </a:solidFill>
            </c:spPr>
          </c:marker>
          <c:xVal>
            <c:numRef>
              <c:f>'脱炭反応-演習問題3'!$F$3</c:f>
              <c:numCache>
                <c:formatCode>0.000_ </c:formatCode>
                <c:ptCount val="1"/>
                <c:pt idx="0">
                  <c:v>-3</c:v>
                </c:pt>
              </c:numCache>
            </c:numRef>
          </c:xVal>
          <c:yVal>
            <c:numRef>
              <c:f>'脱炭反応-演習問題3'!$E$3</c:f>
              <c:numCache>
                <c:formatCode>0.000_ </c:formatCode>
                <c:ptCount val="1"/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196800"/>
        <c:axId val="133219840"/>
      </c:scatterChart>
      <c:valAx>
        <c:axId val="133196800"/>
        <c:scaling>
          <c:orientation val="minMax"/>
          <c:max val="0"/>
          <c:min val="-6"/>
        </c:scaling>
        <c:delete val="0"/>
        <c:axPos val="b"/>
        <c:title>
          <c:tx>
            <c:rich>
              <a:bodyPr/>
              <a:lstStyle/>
              <a:p>
                <a:pPr>
                  <a:defRPr sz="1400">
                    <a:latin typeface="+mn-ea"/>
                    <a:ea typeface="+mn-ea"/>
                  </a:defRPr>
                </a:pPr>
                <a:r>
                  <a:rPr lang="en-US" altLang="ja-JP" sz="1400">
                    <a:latin typeface="+mn-ea"/>
                    <a:ea typeface="+mn-ea"/>
                  </a:rPr>
                  <a:t>log </a:t>
                </a:r>
                <a:r>
                  <a:rPr lang="en-US" altLang="ja-JP" sz="1400" i="1">
                    <a:latin typeface="+mn-ea"/>
                    <a:ea typeface="+mn-ea"/>
                  </a:rPr>
                  <a:t>[mass%O]</a:t>
                </a:r>
                <a:endParaRPr lang="ja-JP" altLang="en-US" sz="1400" i="1">
                  <a:latin typeface="+mn-ea"/>
                  <a:ea typeface="+mn-ea"/>
                </a:endParaRPr>
              </a:p>
            </c:rich>
          </c:tx>
          <c:layout>
            <c:manualLayout>
              <c:xMode val="edge"/>
              <c:yMode val="edge"/>
              <c:x val="0.39513831931418136"/>
              <c:y val="0.93929582039842929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33219840"/>
        <c:crossesAt val="-4"/>
        <c:crossBetween val="midCat"/>
      </c:valAx>
      <c:valAx>
        <c:axId val="133219840"/>
        <c:scaling>
          <c:orientation val="minMax"/>
          <c:max val="0"/>
          <c:min val="-4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>
                    <a:latin typeface="+mn-ea"/>
                    <a:ea typeface="+mn-ea"/>
                  </a:defRPr>
                </a:pPr>
                <a:r>
                  <a:rPr lang="en-US" altLang="ja-JP" sz="1400">
                    <a:latin typeface="+mn-ea"/>
                    <a:ea typeface="+mn-ea"/>
                  </a:rPr>
                  <a:t>log </a:t>
                </a:r>
                <a:r>
                  <a:rPr lang="en-US" altLang="ja-JP" sz="1400" i="1">
                    <a:latin typeface="+mn-ea"/>
                    <a:ea typeface="+mn-ea"/>
                  </a:rPr>
                  <a:t>[mass%C]</a:t>
                </a:r>
                <a:endParaRPr lang="ja-JP" altLang="en-US" sz="1400" i="1">
                  <a:latin typeface="+mn-ea"/>
                  <a:ea typeface="+mn-ea"/>
                </a:endParaRPr>
              </a:p>
            </c:rich>
          </c:tx>
          <c:layout>
            <c:manualLayout>
              <c:xMode val="edge"/>
              <c:yMode val="edge"/>
              <c:x val="6.9436456961651126E-3"/>
              <c:y val="0.39049197179334305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33196800"/>
        <c:crossesAt val="-6"/>
        <c:crossBetween val="midCat"/>
      </c:valAx>
    </c:plotArea>
    <c:legend>
      <c:legendPos val="r"/>
      <c:overlay val="0"/>
      <c:txPr>
        <a:bodyPr/>
        <a:lstStyle/>
        <a:p>
          <a:pPr>
            <a:defRPr sz="1200" b="0"/>
          </a:pPr>
          <a:endParaRPr lang="ja-JP"/>
        </a:p>
      </c:txPr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ea"/>
                <a:ea typeface="+mn-ea"/>
              </a:defRPr>
            </a:pPr>
            <a:r>
              <a:rPr lang="en-US" altLang="en-US" sz="1600">
                <a:latin typeface="+mn-ea"/>
                <a:ea typeface="+mn-ea"/>
              </a:rPr>
              <a:t>Al</a:t>
            </a:r>
            <a:r>
              <a:rPr lang="ja-JP" altLang="en-US" sz="1600">
                <a:latin typeface="+mn-ea"/>
                <a:ea typeface="+mn-ea"/>
              </a:rPr>
              <a:t>脱酸反応</a:t>
            </a:r>
            <a:endParaRPr lang="en-US" altLang="en-US" sz="1600">
              <a:latin typeface="+mn-ea"/>
              <a:ea typeface="+mn-ea"/>
            </a:endParaRPr>
          </a:p>
        </c:rich>
      </c:tx>
      <c:layout>
        <c:manualLayout>
          <c:xMode val="edge"/>
          <c:yMode val="edge"/>
          <c:x val="0.82203652762255253"/>
          <c:y val="2.9306932259778758E-2"/>
        </c:manualLayout>
      </c:layout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aAl2O3=1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シート作成用!$N$4:$N$13</c:f>
              <c:numCache>
                <c:formatCode>0.0</c:formatCode>
                <c:ptCount val="10"/>
                <c:pt idx="0">
                  <c:v>-4</c:v>
                </c:pt>
                <c:pt idx="1">
                  <c:v>-3.5</c:v>
                </c:pt>
                <c:pt idx="2">
                  <c:v>-3</c:v>
                </c:pt>
                <c:pt idx="3">
                  <c:v>-2.5</c:v>
                </c:pt>
                <c:pt idx="4">
                  <c:v>-2</c:v>
                </c:pt>
                <c:pt idx="5">
                  <c:v>-1.5</c:v>
                </c:pt>
                <c:pt idx="6">
                  <c:v>-1</c:v>
                </c:pt>
                <c:pt idx="7">
                  <c:v>-0.5</c:v>
                </c:pt>
                <c:pt idx="8">
                  <c:v>-0.25</c:v>
                </c:pt>
                <c:pt idx="9">
                  <c:v>0</c:v>
                </c:pt>
              </c:numCache>
            </c:numRef>
          </c:xVal>
          <c:yVal>
            <c:numRef>
              <c:f>シート作成用!$O$4:$O$13</c:f>
              <c:numCache>
                <c:formatCode>0.0</c:formatCode>
                <c:ptCount val="10"/>
                <c:pt idx="0">
                  <c:v>-1.8452058180590611</c:v>
                </c:pt>
                <c:pt idx="1">
                  <c:v>-2.1899452810989377</c:v>
                </c:pt>
                <c:pt idx="2">
                  <c:v>-2.527701981621592</c:v>
                </c:pt>
                <c:pt idx="3">
                  <c:v>-2.8609343241931433</c:v>
                </c:pt>
                <c:pt idx="4">
                  <c:v>-3.1875470525865937</c:v>
                </c:pt>
                <c:pt idx="5">
                  <c:v>-3.4966925484730247</c:v>
                </c:pt>
                <c:pt idx="6">
                  <c:v>-3.7521946441797676</c:v>
                </c:pt>
                <c:pt idx="7">
                  <c:v>-3.8387872770667864</c:v>
                </c:pt>
                <c:pt idx="8">
                  <c:v>-3.7246163967265287</c:v>
                </c:pt>
                <c:pt idx="9">
                  <c:v>-3.3913213959134398</c:v>
                </c:pt>
              </c:numCache>
            </c:numRef>
          </c:yVal>
          <c:smooth val="1"/>
        </c:ser>
        <c:ser>
          <c:idx val="3"/>
          <c:order val="1"/>
          <c:tx>
            <c:v>aAl2O3=0.157演習問題</c:v>
          </c:tx>
          <c:spPr>
            <a:ln w="25400">
              <a:solidFill>
                <a:srgbClr val="FF0000"/>
              </a:solidFill>
              <a:prstDash val="lgDashDot"/>
            </a:ln>
          </c:spPr>
          <c:marker>
            <c:symbol val="none"/>
          </c:marker>
          <c:xVal>
            <c:numRef>
              <c:f>'Al脱酸反応-演習問題4'!$E$3:$E$12</c:f>
              <c:numCache>
                <c:formatCode>0.0</c:formatCode>
                <c:ptCount val="10"/>
                <c:pt idx="0">
                  <c:v>-4</c:v>
                </c:pt>
                <c:pt idx="1">
                  <c:v>-3.5</c:v>
                </c:pt>
                <c:pt idx="2">
                  <c:v>-3</c:v>
                </c:pt>
                <c:pt idx="3">
                  <c:v>-2.5</c:v>
                </c:pt>
                <c:pt idx="4">
                  <c:v>-2</c:v>
                </c:pt>
                <c:pt idx="5">
                  <c:v>-1.5</c:v>
                </c:pt>
                <c:pt idx="6">
                  <c:v>-1</c:v>
                </c:pt>
                <c:pt idx="7">
                  <c:v>-0.5</c:v>
                </c:pt>
                <c:pt idx="8">
                  <c:v>-0.25</c:v>
                </c:pt>
                <c:pt idx="9">
                  <c:v>0</c:v>
                </c:pt>
              </c:numCache>
            </c:numRef>
          </c:xVal>
          <c:yVal>
            <c:numRef>
              <c:f>'Al脱酸反応-演習問題4'!$F$3:$F$12</c:f>
              <c:numCache>
                <c:formatCode>0.000_ </c:formatCode>
                <c:ptCount val="10"/>
              </c:numCache>
            </c:numRef>
          </c:yVal>
          <c:smooth val="1"/>
        </c:ser>
        <c:ser>
          <c:idx val="1"/>
          <c:order val="2"/>
          <c:tx>
            <c:v>aAl2O3=0.1</c:v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シート作成用!$N$14:$N$23</c:f>
              <c:numCache>
                <c:formatCode>0.0</c:formatCode>
                <c:ptCount val="10"/>
                <c:pt idx="0">
                  <c:v>-4</c:v>
                </c:pt>
                <c:pt idx="1">
                  <c:v>-3.5</c:v>
                </c:pt>
                <c:pt idx="2">
                  <c:v>-3</c:v>
                </c:pt>
                <c:pt idx="3">
                  <c:v>-2.5</c:v>
                </c:pt>
                <c:pt idx="4">
                  <c:v>-2</c:v>
                </c:pt>
                <c:pt idx="5">
                  <c:v>-1.5</c:v>
                </c:pt>
                <c:pt idx="6">
                  <c:v>-1</c:v>
                </c:pt>
                <c:pt idx="7">
                  <c:v>-0.5</c:v>
                </c:pt>
                <c:pt idx="8">
                  <c:v>-0.25</c:v>
                </c:pt>
                <c:pt idx="9">
                  <c:v>0</c:v>
                </c:pt>
              </c:numCache>
            </c:numRef>
          </c:xVal>
          <c:yVal>
            <c:numRef>
              <c:f>シート作成用!$O$14:$O$23</c:f>
              <c:numCache>
                <c:formatCode>0.0</c:formatCode>
                <c:ptCount val="10"/>
                <c:pt idx="0">
                  <c:v>-2.1901896142917932</c:v>
                </c:pt>
                <c:pt idx="1">
                  <c:v>-2.5284861578337354</c:v>
                </c:pt>
                <c:pt idx="2">
                  <c:v>-2.863542686402365</c:v>
                </c:pt>
                <c:pt idx="3">
                  <c:v>-3.1953874522955799</c:v>
                </c:pt>
                <c:pt idx="4">
                  <c:v>-3.5215970664683849</c:v>
                </c:pt>
                <c:pt idx="5">
                  <c:v>-3.8303772826829183</c:v>
                </c:pt>
                <c:pt idx="6">
                  <c:v>-4.0857240333836495</c:v>
                </c:pt>
                <c:pt idx="7">
                  <c:v>-4.1722818305858276</c:v>
                </c:pt>
                <c:pt idx="8">
                  <c:v>-4.0580338955022759</c:v>
                </c:pt>
                <c:pt idx="9">
                  <c:v>-3.7251026142695993</c:v>
                </c:pt>
              </c:numCache>
            </c:numRef>
          </c:yVal>
          <c:smooth val="1"/>
        </c:ser>
        <c:ser>
          <c:idx val="2"/>
          <c:order val="3"/>
          <c:tx>
            <c:v>aAl2O3=0.01</c:v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シート作成用!$N$24:$N$33</c:f>
              <c:numCache>
                <c:formatCode>0.0</c:formatCode>
                <c:ptCount val="10"/>
                <c:pt idx="0">
                  <c:v>-4</c:v>
                </c:pt>
                <c:pt idx="1">
                  <c:v>-3.5</c:v>
                </c:pt>
                <c:pt idx="2">
                  <c:v>-3</c:v>
                </c:pt>
                <c:pt idx="3">
                  <c:v>-2.5</c:v>
                </c:pt>
                <c:pt idx="4">
                  <c:v>-2</c:v>
                </c:pt>
                <c:pt idx="5">
                  <c:v>-1.5</c:v>
                </c:pt>
                <c:pt idx="6">
                  <c:v>-1</c:v>
                </c:pt>
                <c:pt idx="7">
                  <c:v>-0.5</c:v>
                </c:pt>
                <c:pt idx="8">
                  <c:v>-0.25</c:v>
                </c:pt>
                <c:pt idx="9">
                  <c:v>0</c:v>
                </c:pt>
              </c:numCache>
            </c:numRef>
          </c:xVal>
          <c:yVal>
            <c:numRef>
              <c:f>シート作成用!$O$24:$O$33</c:f>
              <c:numCache>
                <c:formatCode>0.0</c:formatCode>
                <c:ptCount val="10"/>
                <c:pt idx="0">
                  <c:v>-2.5287354793272816</c:v>
                </c:pt>
                <c:pt idx="1">
                  <c:v>-2.8643263330136373</c:v>
                </c:pt>
                <c:pt idx="2">
                  <c:v>-3.1978601741009212</c:v>
                </c:pt>
                <c:pt idx="3">
                  <c:v>-3.5294055289156376</c:v>
                </c:pt>
                <c:pt idx="4">
                  <c:v>-3.8550626942943476</c:v>
                </c:pt>
                <c:pt idx="5">
                  <c:v>-4.1637765083299625</c:v>
                </c:pt>
                <c:pt idx="6">
                  <c:v>-4.4190943290508837</c:v>
                </c:pt>
                <c:pt idx="7">
                  <c:v>-4.5056455417239052</c:v>
                </c:pt>
                <c:pt idx="8">
                  <c:v>-4.3914066408153394</c:v>
                </c:pt>
                <c:pt idx="9">
                  <c:v>-4.0585195428953078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239552"/>
        <c:axId val="133241472"/>
      </c:scatterChart>
      <c:valAx>
        <c:axId val="133239552"/>
        <c:scaling>
          <c:orientation val="minMax"/>
          <c:max val="0"/>
          <c:min val="-4"/>
        </c:scaling>
        <c:delete val="0"/>
        <c:axPos val="b"/>
        <c:title>
          <c:tx>
            <c:rich>
              <a:bodyPr/>
              <a:lstStyle/>
              <a:p>
                <a:pPr>
                  <a:defRPr sz="1400">
                    <a:latin typeface="+mn-ea"/>
                    <a:ea typeface="+mn-ea"/>
                  </a:defRPr>
                </a:pPr>
                <a:r>
                  <a:rPr lang="en-US" altLang="ja-JP" sz="1400">
                    <a:latin typeface="+mn-ea"/>
                    <a:ea typeface="+mn-ea"/>
                  </a:rPr>
                  <a:t>log </a:t>
                </a:r>
                <a:r>
                  <a:rPr lang="en-US" altLang="ja-JP" sz="1400" i="1">
                    <a:latin typeface="+mn-ea"/>
                    <a:ea typeface="+mn-ea"/>
                  </a:rPr>
                  <a:t>[mass%Al]</a:t>
                </a:r>
                <a:endParaRPr lang="ja-JP" altLang="en-US" sz="1400" i="1">
                  <a:latin typeface="+mn-ea"/>
                  <a:ea typeface="+mn-ea"/>
                </a:endParaRPr>
              </a:p>
            </c:rich>
          </c:tx>
          <c:layout>
            <c:manualLayout>
              <c:xMode val="edge"/>
              <c:yMode val="edge"/>
              <c:x val="0.37810367901964476"/>
              <c:y val="0.93479788655660867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33241472"/>
        <c:crossesAt val="-5"/>
        <c:crossBetween val="midCat"/>
      </c:valAx>
      <c:valAx>
        <c:axId val="133241472"/>
        <c:scaling>
          <c:orientation val="minMax"/>
          <c:max val="-1.5"/>
          <c:min val="-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>
                    <a:latin typeface="+mn-ea"/>
                    <a:ea typeface="+mn-ea"/>
                  </a:defRPr>
                </a:pPr>
                <a:r>
                  <a:rPr lang="en-US" altLang="ja-JP" sz="1400">
                    <a:latin typeface="+mn-ea"/>
                    <a:ea typeface="+mn-ea"/>
                  </a:rPr>
                  <a:t>log </a:t>
                </a:r>
                <a:r>
                  <a:rPr lang="en-US" altLang="ja-JP" sz="1400" i="1">
                    <a:latin typeface="+mn-ea"/>
                    <a:ea typeface="+mn-ea"/>
                  </a:rPr>
                  <a:t>[mass%O]</a:t>
                </a:r>
                <a:endParaRPr lang="ja-JP" altLang="en-US" sz="1400" i="1">
                  <a:latin typeface="+mn-ea"/>
                  <a:ea typeface="+mn-ea"/>
                </a:endParaRPr>
              </a:p>
            </c:rich>
          </c:tx>
          <c:layout>
            <c:manualLayout>
              <c:xMode val="edge"/>
              <c:yMode val="edge"/>
              <c:x val="8.2704576603692837E-3"/>
              <c:y val="0.39763705515922781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33239552"/>
        <c:crossesAt val="-4"/>
        <c:crossBetween val="midCat"/>
      </c:valAx>
    </c:plotArea>
    <c:legend>
      <c:legendPos val="r"/>
      <c:overlay val="0"/>
      <c:txPr>
        <a:bodyPr/>
        <a:lstStyle/>
        <a:p>
          <a:pPr>
            <a:defRPr sz="1200" b="0">
              <a:latin typeface="+mn-ea"/>
              <a:ea typeface="+mn-ea"/>
            </a:defRPr>
          </a:pPr>
          <a:endParaRPr lang="ja-JP"/>
        </a:p>
      </c:txPr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>
                <a:latin typeface="+mn-ea"/>
                <a:ea typeface="+mn-ea"/>
              </a:defRPr>
            </a:pPr>
            <a:r>
              <a:rPr lang="en-US" altLang="ja-JP" sz="1600">
                <a:latin typeface="+mn-ea"/>
                <a:ea typeface="+mn-ea"/>
              </a:rPr>
              <a:t>Si-Mn</a:t>
            </a:r>
            <a:r>
              <a:rPr lang="ja-JP" altLang="en-US" sz="1600">
                <a:latin typeface="+mn-ea"/>
                <a:ea typeface="+mn-ea"/>
              </a:rPr>
              <a:t>複合脱酸</a:t>
            </a:r>
          </a:p>
        </c:rich>
      </c:tx>
      <c:layout>
        <c:manualLayout>
          <c:xMode val="edge"/>
          <c:yMode val="edge"/>
          <c:x val="0.82620472440944892"/>
          <c:y val="1.8798955613577025E-2"/>
        </c:manualLayout>
      </c:layout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100ppmO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シート作成用!$X$4:$X$10</c:f>
              <c:numCache>
                <c:formatCode>0.0</c:formatCode>
                <c:ptCount val="7"/>
                <c:pt idx="0">
                  <c:v>-0.60690579849639081</c:v>
                </c:pt>
                <c:pt idx="1">
                  <c:v>-0.61976029510851083</c:v>
                </c:pt>
                <c:pt idx="2">
                  <c:v>-0.68385985048834996</c:v>
                </c:pt>
                <c:pt idx="3">
                  <c:v>-0.74840062869702118</c:v>
                </c:pt>
                <c:pt idx="4">
                  <c:v>-0.8087576110182555</c:v>
                </c:pt>
                <c:pt idx="5">
                  <c:v>-0.85291604981210201</c:v>
                </c:pt>
                <c:pt idx="6">
                  <c:v>-0.76292738785392489</c:v>
                </c:pt>
              </c:numCache>
            </c:numRef>
          </c:xVal>
          <c:yVal>
            <c:numRef>
              <c:f>シート作成用!$W$4:$W$10</c:f>
              <c:numCache>
                <c:formatCode>0.0</c:formatCode>
                <c:ptCount val="7"/>
                <c:pt idx="0">
                  <c:v>0.1140151869911991</c:v>
                </c:pt>
                <c:pt idx="1">
                  <c:v>0.1467075767392953</c:v>
                </c:pt>
                <c:pt idx="2">
                  <c:v>0.30230603938783751</c:v>
                </c:pt>
                <c:pt idx="3">
                  <c:v>0.44600137554863578</c:v>
                </c:pt>
                <c:pt idx="4">
                  <c:v>0.58757583194851504</c:v>
                </c:pt>
                <c:pt idx="5">
                  <c:v>0.73585485627006086</c:v>
                </c:pt>
                <c:pt idx="6">
                  <c:v>0.95012574581902121</c:v>
                </c:pt>
              </c:numCache>
            </c:numRef>
          </c:yVal>
          <c:smooth val="1"/>
        </c:ser>
        <c:ser>
          <c:idx val="1"/>
          <c:order val="1"/>
          <c:tx>
            <c:v>150ppmO</c:v>
          </c:tx>
          <c:spPr>
            <a:ln w="25400">
              <a:solidFill>
                <a:srgbClr val="FFC000"/>
              </a:solidFill>
              <a:prstDash val="solid"/>
            </a:ln>
          </c:spPr>
          <c:marker>
            <c:symbol val="none"/>
          </c:marker>
          <c:xVal>
            <c:numRef>
              <c:f>シート作成用!$X$11:$X$19</c:f>
              <c:numCache>
                <c:formatCode>0.0</c:formatCode>
                <c:ptCount val="9"/>
                <c:pt idx="0">
                  <c:v>-1.0048184054681304</c:v>
                </c:pt>
                <c:pt idx="1">
                  <c:v>-1.0211063325616883</c:v>
                </c:pt>
                <c:pt idx="2">
                  <c:v>-1.107309761434264</c:v>
                </c:pt>
                <c:pt idx="3">
                  <c:v>-1.2029106801951366</c:v>
                </c:pt>
                <c:pt idx="4">
                  <c:v>-1.310968721029925</c:v>
                </c:pt>
                <c:pt idx="5">
                  <c:v>-1.4355710253441369</c:v>
                </c:pt>
                <c:pt idx="6">
                  <c:v>-1.5783775617835092</c:v>
                </c:pt>
                <c:pt idx="7">
                  <c:v>-1.7283399602994278</c:v>
                </c:pt>
                <c:pt idx="8">
                  <c:v>-1.7954644752865372</c:v>
                </c:pt>
              </c:numCache>
            </c:numRef>
          </c:xVal>
          <c:yVal>
            <c:numRef>
              <c:f>シート作成用!$W$11:$W$19</c:f>
              <c:numCache>
                <c:formatCode>0.0</c:formatCode>
                <c:ptCount val="9"/>
                <c:pt idx="0">
                  <c:v>-9.3276421623776432E-2</c:v>
                </c:pt>
                <c:pt idx="1">
                  <c:v>-6.1252532588410499E-2</c:v>
                </c:pt>
                <c:pt idx="2">
                  <c:v>8.5584763640466216E-2</c:v>
                </c:pt>
                <c:pt idx="3">
                  <c:v>0.2173832762524554</c:v>
                </c:pt>
                <c:pt idx="4">
                  <c:v>0.33933471892888661</c:v>
                </c:pt>
                <c:pt idx="5">
                  <c:v>0.45483783639410208</c:v>
                </c:pt>
                <c:pt idx="6">
                  <c:v>0.56917366849366002</c:v>
                </c:pt>
                <c:pt idx="7">
                  <c:v>0.68673453147301999</c:v>
                </c:pt>
                <c:pt idx="8">
                  <c:v>0.82212593354490349</c:v>
                </c:pt>
              </c:numCache>
            </c:numRef>
          </c:yVal>
          <c:smooth val="1"/>
        </c:ser>
        <c:ser>
          <c:idx val="2"/>
          <c:order val="2"/>
          <c:tx>
            <c:v>200ppmO</c:v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none"/>
          </c:marker>
          <c:xVal>
            <c:numRef>
              <c:f>シート作成用!$X$20:$X$28</c:f>
              <c:numCache>
                <c:formatCode>0.0</c:formatCode>
                <c:ptCount val="9"/>
                <c:pt idx="0">
                  <c:v>-1.2728703083609512</c:v>
                </c:pt>
                <c:pt idx="1">
                  <c:v>-1.2906622062708979</c:v>
                </c:pt>
                <c:pt idx="2">
                  <c:v>-1.3853917146150594</c:v>
                </c:pt>
                <c:pt idx="3">
                  <c:v>-1.492361698019079</c:v>
                </c:pt>
                <c:pt idx="4">
                  <c:v>-1.6157527970118903</c:v>
                </c:pt>
                <c:pt idx="5">
                  <c:v>-1.7603941422478386</c:v>
                </c:pt>
                <c:pt idx="6">
                  <c:v>-1.9317638767543197</c:v>
                </c:pt>
                <c:pt idx="7">
                  <c:v>-2.1267596055571123</c:v>
                </c:pt>
                <c:pt idx="8">
                  <c:v>-2.2801258198673389</c:v>
                </c:pt>
              </c:numCache>
            </c:numRef>
          </c:xVal>
          <c:yVal>
            <c:numRef>
              <c:f>シート作成用!$W$20:$W$28</c:f>
              <c:numCache>
                <c:formatCode>0.0</c:formatCode>
                <c:ptCount val="9"/>
                <c:pt idx="0">
                  <c:v>-0.22920117164245848</c:v>
                </c:pt>
                <c:pt idx="1">
                  <c:v>-0.19777637593736067</c:v>
                </c:pt>
                <c:pt idx="2">
                  <c:v>-5.3053812539970858E-2</c:v>
                </c:pt>
                <c:pt idx="3">
                  <c:v>7.4220384720658311E-2</c:v>
                </c:pt>
                <c:pt idx="4">
                  <c:v>0.18926374307562563</c:v>
                </c:pt>
                <c:pt idx="5">
                  <c:v>0.29750146717382958</c:v>
                </c:pt>
                <c:pt idx="6">
                  <c:v>0.40110005339207982</c:v>
                </c:pt>
                <c:pt idx="7">
                  <c:v>0.49991410182736318</c:v>
                </c:pt>
                <c:pt idx="8">
                  <c:v>0.59839395945718243</c:v>
                </c:pt>
              </c:numCache>
            </c:numRef>
          </c:yVal>
          <c:smooth val="1"/>
        </c:ser>
        <c:ser>
          <c:idx val="3"/>
          <c:order val="3"/>
          <c:tx>
            <c:v>300ppmO</c:v>
          </c:tx>
          <c:spPr>
            <a:ln w="25400">
              <a:solidFill>
                <a:srgbClr val="0070C0"/>
              </a:solidFill>
              <a:prstDash val="solid"/>
            </a:ln>
          </c:spPr>
          <c:marker>
            <c:symbol val="none"/>
          </c:marker>
          <c:xVal>
            <c:numRef>
              <c:f>シート作成用!$X$29:$X$37</c:f>
              <c:numCache>
                <c:formatCode>0.0</c:formatCode>
                <c:ptCount val="9"/>
                <c:pt idx="0">
                  <c:v>-1.639364196448726</c:v>
                </c:pt>
                <c:pt idx="1">
                  <c:v>-1.6585450906432886</c:v>
                </c:pt>
                <c:pt idx="2">
                  <c:v>-1.7611506576146148</c:v>
                </c:pt>
                <c:pt idx="3">
                  <c:v>-1.8778623488763084</c:v>
                </c:pt>
                <c:pt idx="4">
                  <c:v>-2.0131631830124062</c:v>
                </c:pt>
                <c:pt idx="5">
                  <c:v>-2.1733250674258908</c:v>
                </c:pt>
                <c:pt idx="6">
                  <c:v>-2.3652976425260195</c:v>
                </c:pt>
                <c:pt idx="7">
                  <c:v>-2.5862491214953343</c:v>
                </c:pt>
                <c:pt idx="8">
                  <c:v>-2.7740035576319704</c:v>
                </c:pt>
              </c:numCache>
            </c:numRef>
          </c:xVal>
          <c:yVal>
            <c:numRef>
              <c:f>シート作成用!$W$29:$W$37</c:f>
              <c:numCache>
                <c:formatCode>0.0</c:formatCode>
                <c:ptCount val="9"/>
                <c:pt idx="0">
                  <c:v>-0.41204598530483144</c:v>
                </c:pt>
                <c:pt idx="1">
                  <c:v>-0.3815006465603259</c:v>
                </c:pt>
                <c:pt idx="2">
                  <c:v>-0.23989900907169229</c:v>
                </c:pt>
                <c:pt idx="3">
                  <c:v>-0.11612195909957941</c:v>
                </c:pt>
                <c:pt idx="4">
                  <c:v>-4.6552543215182081E-3</c:v>
                </c:pt>
                <c:pt idx="5">
                  <c:v>9.7090422542550972E-2</c:v>
                </c:pt>
                <c:pt idx="6">
                  <c:v>0.19071091534011292</c:v>
                </c:pt>
                <c:pt idx="7">
                  <c:v>0.27897580417900586</c:v>
                </c:pt>
                <c:pt idx="8">
                  <c:v>0.3649519849781146</c:v>
                </c:pt>
              </c:numCache>
            </c:numRef>
          </c:yVal>
          <c:smooth val="1"/>
        </c:ser>
        <c:ser>
          <c:idx val="4"/>
          <c:order val="4"/>
          <c:tx>
            <c:v>400ppmO</c:v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none"/>
          </c:marker>
          <c:xVal>
            <c:numRef>
              <c:f>シート作成用!$X$38:$X$46</c:f>
              <c:numCache>
                <c:formatCode>0.0</c:formatCode>
                <c:ptCount val="9"/>
                <c:pt idx="0">
                  <c:v>-1.8936812753279717</c:v>
                </c:pt>
                <c:pt idx="1">
                  <c:v>-1.9134455432781106</c:v>
                </c:pt>
                <c:pt idx="2">
                  <c:v>-2.0196959317530685</c:v>
                </c:pt>
                <c:pt idx="3">
                  <c:v>-2.1408538851261483</c:v>
                </c:pt>
                <c:pt idx="4">
                  <c:v>-2.2816746182007734</c:v>
                </c:pt>
                <c:pt idx="5">
                  <c:v>-2.4483687828289455</c:v>
                </c:pt>
                <c:pt idx="6">
                  <c:v>-2.6479899116392107</c:v>
                </c:pt>
                <c:pt idx="7">
                  <c:v>-2.8782829840982176</c:v>
                </c:pt>
                <c:pt idx="8">
                  <c:v>-3.0785172711190931</c:v>
                </c:pt>
              </c:numCache>
            </c:numRef>
          </c:xVal>
          <c:yVal>
            <c:numRef>
              <c:f>シート作成用!$W$38:$W$46</c:f>
              <c:numCache>
                <c:formatCode>0.0</c:formatCode>
                <c:ptCount val="9"/>
                <c:pt idx="0">
                  <c:v>-0.53965756661695763</c:v>
                </c:pt>
                <c:pt idx="1">
                  <c:v>-0.50846651324270764</c:v>
                </c:pt>
                <c:pt idx="2">
                  <c:v>-0.36806722906342221</c:v>
                </c:pt>
                <c:pt idx="3">
                  <c:v>-0.2460103178582862</c:v>
                </c:pt>
                <c:pt idx="4">
                  <c:v>-0.1374626007919259</c:v>
                </c:pt>
                <c:pt idx="5">
                  <c:v>-3.8246574737939368E-2</c:v>
                </c:pt>
                <c:pt idx="6">
                  <c:v>5.302205221309695E-2</c:v>
                </c:pt>
                <c:pt idx="7">
                  <c:v>0.13791598206457223</c:v>
                </c:pt>
                <c:pt idx="8">
                  <c:v>0.21720704244023112</c:v>
                </c:pt>
              </c:numCache>
            </c:numRef>
          </c:yVal>
          <c:smooth val="1"/>
        </c:ser>
        <c:ser>
          <c:idx val="5"/>
          <c:order val="5"/>
          <c:tx>
            <c:v>500ppmO</c:v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シート作成用!$X$47:$X$55</c:f>
              <c:numCache>
                <c:formatCode>0.0</c:formatCode>
                <c:ptCount val="9"/>
                <c:pt idx="0">
                  <c:v>-2.0881883832983359</c:v>
                </c:pt>
                <c:pt idx="1">
                  <c:v>-2.1083390131293211</c:v>
                </c:pt>
                <c:pt idx="2">
                  <c:v>-2.2167147762230073</c:v>
                </c:pt>
                <c:pt idx="3">
                  <c:v>-2.3403325778048756</c:v>
                </c:pt>
                <c:pt idx="4">
                  <c:v>-2.4841954509951254</c:v>
                </c:pt>
                <c:pt idx="5">
                  <c:v>-2.6545349019283959</c:v>
                </c:pt>
                <c:pt idx="6">
                  <c:v>-2.8582359009013998</c:v>
                </c:pt>
                <c:pt idx="7">
                  <c:v>-3.0935686597180498</c:v>
                </c:pt>
                <c:pt idx="8">
                  <c:v>-3.2995448946541006</c:v>
                </c:pt>
              </c:numCache>
            </c:numRef>
          </c:xVal>
          <c:yVal>
            <c:numRef>
              <c:f>シート作成用!$W$47:$W$55</c:f>
              <c:numCache>
                <c:formatCode>0.0</c:formatCode>
                <c:ptCount val="9"/>
                <c:pt idx="0">
                  <c:v>-0.63593984143517224</c:v>
                </c:pt>
                <c:pt idx="1">
                  <c:v>-0.60501472321154148</c:v>
                </c:pt>
                <c:pt idx="2">
                  <c:v>-0.46550143256437165</c:v>
                </c:pt>
                <c:pt idx="3">
                  <c:v>-0.34352954853965395</c:v>
                </c:pt>
                <c:pt idx="4">
                  <c:v>-0.23659539425365722</c:v>
                </c:pt>
                <c:pt idx="5">
                  <c:v>-0.13927403593297613</c:v>
                </c:pt>
                <c:pt idx="6">
                  <c:v>-4.8859506364587676E-2</c:v>
                </c:pt>
                <c:pt idx="7">
                  <c:v>3.3633970716280361E-2</c:v>
                </c:pt>
                <c:pt idx="8">
                  <c:v>0.11086808216016014</c:v>
                </c:pt>
              </c:numCache>
            </c:numRef>
          </c:yVal>
          <c:smooth val="1"/>
        </c:ser>
        <c:ser>
          <c:idx val="6"/>
          <c:order val="6"/>
          <c:tx>
            <c:v>XMnO=0.44</c:v>
          </c:tx>
          <c:spPr>
            <a:ln w="25400">
              <a:solidFill>
                <a:schemeClr val="tx1"/>
              </a:solidFill>
              <a:prstDash val="lgDash"/>
            </a:ln>
          </c:spPr>
          <c:marker>
            <c:symbol val="none"/>
          </c:marker>
          <c:xVal>
            <c:numRef>
              <c:f>シート作成用!$X$56:$X$62</c:f>
              <c:numCache>
                <c:formatCode>0.0</c:formatCode>
                <c:ptCount val="7"/>
                <c:pt idx="0">
                  <c:v>-0.60690579849639081</c:v>
                </c:pt>
                <c:pt idx="1">
                  <c:v>-1.0048184054681304</c:v>
                </c:pt>
                <c:pt idx="2">
                  <c:v>-1.2728703083609512</c:v>
                </c:pt>
                <c:pt idx="3">
                  <c:v>-1.639364196448726</c:v>
                </c:pt>
                <c:pt idx="4">
                  <c:v>-1.8936812753279717</c:v>
                </c:pt>
                <c:pt idx="5">
                  <c:v>-2.0881883832983359</c:v>
                </c:pt>
                <c:pt idx="6">
                  <c:v>-2.6773963964420151</c:v>
                </c:pt>
              </c:numCache>
            </c:numRef>
          </c:xVal>
          <c:yVal>
            <c:numRef>
              <c:f>シート作成用!$W$56:$W$62</c:f>
              <c:numCache>
                <c:formatCode>0.0</c:formatCode>
                <c:ptCount val="7"/>
                <c:pt idx="0">
                  <c:v>0.1140151869911991</c:v>
                </c:pt>
                <c:pt idx="1">
                  <c:v>-9.3276421623776432E-2</c:v>
                </c:pt>
                <c:pt idx="2">
                  <c:v>-0.22920117164245848</c:v>
                </c:pt>
                <c:pt idx="3">
                  <c:v>-0.41204598530483144</c:v>
                </c:pt>
                <c:pt idx="4">
                  <c:v>-0.53965756661695763</c:v>
                </c:pt>
                <c:pt idx="5">
                  <c:v>-0.63593984143517224</c:v>
                </c:pt>
                <c:pt idx="6">
                  <c:v>-0.92595267095691247</c:v>
                </c:pt>
              </c:numCache>
            </c:numRef>
          </c:yVal>
          <c:smooth val="1"/>
        </c:ser>
        <c:ser>
          <c:idx val="8"/>
          <c:order val="7"/>
          <c:tx>
            <c:v>XMnO=0.45</c:v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シート作成用!$X$69:$X$74</c:f>
              <c:numCache>
                <c:formatCode>0.0</c:formatCode>
                <c:ptCount val="6"/>
                <c:pt idx="0">
                  <c:v>-0.61976029510851083</c:v>
                </c:pt>
                <c:pt idx="1">
                  <c:v>-1.0211063325616883</c:v>
                </c:pt>
                <c:pt idx="2">
                  <c:v>-1.2906622062708979</c:v>
                </c:pt>
                <c:pt idx="3">
                  <c:v>-1.6585450906432886</c:v>
                </c:pt>
                <c:pt idx="4">
                  <c:v>-1.9134455432781106</c:v>
                </c:pt>
                <c:pt idx="5">
                  <c:v>-2.1083390131293211</c:v>
                </c:pt>
              </c:numCache>
            </c:numRef>
          </c:xVal>
          <c:yVal>
            <c:numRef>
              <c:f>シート作成用!$W$69:$W$74</c:f>
              <c:numCache>
                <c:formatCode>0.0</c:formatCode>
                <c:ptCount val="6"/>
                <c:pt idx="0">
                  <c:v>0.1467075767392953</c:v>
                </c:pt>
                <c:pt idx="1">
                  <c:v>-6.1252532588410499E-2</c:v>
                </c:pt>
                <c:pt idx="2">
                  <c:v>-0.19777637593736067</c:v>
                </c:pt>
                <c:pt idx="3">
                  <c:v>-0.3815006465603259</c:v>
                </c:pt>
                <c:pt idx="4">
                  <c:v>-0.50846651324270764</c:v>
                </c:pt>
                <c:pt idx="5">
                  <c:v>-0.60501472321154148</c:v>
                </c:pt>
              </c:numCache>
            </c:numRef>
          </c:yVal>
          <c:smooth val="1"/>
        </c:ser>
        <c:ser>
          <c:idx val="9"/>
          <c:order val="8"/>
          <c:tx>
            <c:v>XMnO=0.50</c:v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シート作成用!$X$75:$X$80</c:f>
              <c:numCache>
                <c:formatCode>0.0</c:formatCode>
                <c:ptCount val="6"/>
                <c:pt idx="0">
                  <c:v>-0.68385985048834996</c:v>
                </c:pt>
                <c:pt idx="1">
                  <c:v>-1.107309761434264</c:v>
                </c:pt>
                <c:pt idx="2">
                  <c:v>-1.3853917146150594</c:v>
                </c:pt>
                <c:pt idx="3">
                  <c:v>-1.7611506576146148</c:v>
                </c:pt>
                <c:pt idx="4">
                  <c:v>-2.0196959317530685</c:v>
                </c:pt>
                <c:pt idx="5">
                  <c:v>-2.2167147762230073</c:v>
                </c:pt>
              </c:numCache>
            </c:numRef>
          </c:xVal>
          <c:yVal>
            <c:numRef>
              <c:f>シート作成用!$W$75:$W$80</c:f>
              <c:numCache>
                <c:formatCode>0.0</c:formatCode>
                <c:ptCount val="6"/>
                <c:pt idx="0">
                  <c:v>0.30230603938783751</c:v>
                </c:pt>
                <c:pt idx="1">
                  <c:v>8.5584763640466216E-2</c:v>
                </c:pt>
                <c:pt idx="2">
                  <c:v>-5.3053812539970858E-2</c:v>
                </c:pt>
                <c:pt idx="3">
                  <c:v>-0.23989900907169229</c:v>
                </c:pt>
                <c:pt idx="4">
                  <c:v>-0.36806722906342221</c:v>
                </c:pt>
                <c:pt idx="5">
                  <c:v>-0.46550143256437165</c:v>
                </c:pt>
              </c:numCache>
            </c:numRef>
          </c:yVal>
          <c:smooth val="1"/>
        </c:ser>
        <c:ser>
          <c:idx val="10"/>
          <c:order val="9"/>
          <c:tx>
            <c:v>XMnO=0.55</c:v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シート作成用!$X$81:$X$86</c:f>
              <c:numCache>
                <c:formatCode>0.0</c:formatCode>
                <c:ptCount val="6"/>
                <c:pt idx="0">
                  <c:v>-0.74840062869702118</c:v>
                </c:pt>
                <c:pt idx="1">
                  <c:v>-1.2029106801951366</c:v>
                </c:pt>
                <c:pt idx="2">
                  <c:v>-1.492361698019079</c:v>
                </c:pt>
                <c:pt idx="3">
                  <c:v>-1.8778623488763084</c:v>
                </c:pt>
                <c:pt idx="4">
                  <c:v>-2.1408538851261483</c:v>
                </c:pt>
                <c:pt idx="5">
                  <c:v>-2.3403325778048756</c:v>
                </c:pt>
              </c:numCache>
            </c:numRef>
          </c:xVal>
          <c:yVal>
            <c:numRef>
              <c:f>シート作成用!$W$81:$W$86</c:f>
              <c:numCache>
                <c:formatCode>0.0</c:formatCode>
                <c:ptCount val="6"/>
                <c:pt idx="0">
                  <c:v>0.44600137554863578</c:v>
                </c:pt>
                <c:pt idx="1">
                  <c:v>0.2173832762524554</c:v>
                </c:pt>
                <c:pt idx="2">
                  <c:v>7.4220384720658311E-2</c:v>
                </c:pt>
                <c:pt idx="3">
                  <c:v>-0.11612195909957941</c:v>
                </c:pt>
                <c:pt idx="4">
                  <c:v>-0.2460103178582862</c:v>
                </c:pt>
                <c:pt idx="5">
                  <c:v>-0.34352954853965395</c:v>
                </c:pt>
              </c:numCache>
            </c:numRef>
          </c:yVal>
          <c:smooth val="1"/>
        </c:ser>
        <c:ser>
          <c:idx val="11"/>
          <c:order val="10"/>
          <c:tx>
            <c:v>XMnO=0.60</c:v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シート作成用!$X$87:$X$92</c:f>
              <c:numCache>
                <c:formatCode>0.0</c:formatCode>
                <c:ptCount val="6"/>
                <c:pt idx="0">
                  <c:v>-0.8087576110182555</c:v>
                </c:pt>
                <c:pt idx="1">
                  <c:v>-1.310968721029925</c:v>
                </c:pt>
                <c:pt idx="2">
                  <c:v>-1.6157527970118903</c:v>
                </c:pt>
                <c:pt idx="3">
                  <c:v>-2.0131631830124062</c:v>
                </c:pt>
                <c:pt idx="4">
                  <c:v>-2.2816746182007734</c:v>
                </c:pt>
                <c:pt idx="5">
                  <c:v>-2.4841954509951254</c:v>
                </c:pt>
              </c:numCache>
            </c:numRef>
          </c:xVal>
          <c:yVal>
            <c:numRef>
              <c:f>シート作成用!$W$87:$W$92</c:f>
              <c:numCache>
                <c:formatCode>0.0</c:formatCode>
                <c:ptCount val="6"/>
                <c:pt idx="0">
                  <c:v>0.58757583194851504</c:v>
                </c:pt>
                <c:pt idx="1">
                  <c:v>0.33933471892888661</c:v>
                </c:pt>
                <c:pt idx="2">
                  <c:v>0.18926374307562563</c:v>
                </c:pt>
                <c:pt idx="3">
                  <c:v>-4.6552543215182081E-3</c:v>
                </c:pt>
                <c:pt idx="4">
                  <c:v>-0.1374626007919259</c:v>
                </c:pt>
                <c:pt idx="5">
                  <c:v>-0.23659539425365722</c:v>
                </c:pt>
              </c:numCache>
            </c:numRef>
          </c:yVal>
          <c:smooth val="1"/>
        </c:ser>
        <c:ser>
          <c:idx val="12"/>
          <c:order val="11"/>
          <c:tx>
            <c:v>XMnO=0.65</c:v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シート作成用!$X$93:$X$98</c:f>
              <c:numCache>
                <c:formatCode>0.0</c:formatCode>
                <c:ptCount val="6"/>
                <c:pt idx="0">
                  <c:v>-0.85291604981210201</c:v>
                </c:pt>
                <c:pt idx="1">
                  <c:v>-1.4355710253441369</c:v>
                </c:pt>
                <c:pt idx="2">
                  <c:v>-1.7603941422478386</c:v>
                </c:pt>
                <c:pt idx="3">
                  <c:v>-2.1733250674258908</c:v>
                </c:pt>
                <c:pt idx="4">
                  <c:v>-2.4483687828289455</c:v>
                </c:pt>
                <c:pt idx="5">
                  <c:v>-2.6545349019283959</c:v>
                </c:pt>
              </c:numCache>
            </c:numRef>
          </c:xVal>
          <c:yVal>
            <c:numRef>
              <c:f>シート作成用!$W$93:$W$98</c:f>
              <c:numCache>
                <c:formatCode>0.0</c:formatCode>
                <c:ptCount val="6"/>
                <c:pt idx="0">
                  <c:v>0.73585485627006086</c:v>
                </c:pt>
                <c:pt idx="1">
                  <c:v>0.45483783639410208</c:v>
                </c:pt>
                <c:pt idx="2">
                  <c:v>0.29750146717382958</c:v>
                </c:pt>
                <c:pt idx="3">
                  <c:v>9.7090422542550972E-2</c:v>
                </c:pt>
                <c:pt idx="4">
                  <c:v>-3.8246574737939368E-2</c:v>
                </c:pt>
                <c:pt idx="5">
                  <c:v>-0.13927403593297613</c:v>
                </c:pt>
              </c:numCache>
            </c:numRef>
          </c:yVal>
          <c:smooth val="1"/>
        </c:ser>
        <c:ser>
          <c:idx val="13"/>
          <c:order val="12"/>
          <c:tx>
            <c:v>XMnO=0.70</c:v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シート作成用!$X$99:$X$104</c:f>
              <c:numCache>
                <c:formatCode>0.0</c:formatCode>
                <c:ptCount val="6"/>
                <c:pt idx="0">
                  <c:v>-0.76292738785392489</c:v>
                </c:pt>
                <c:pt idx="1">
                  <c:v>-1.5783775617835092</c:v>
                </c:pt>
                <c:pt idx="2">
                  <c:v>-1.9317638767543197</c:v>
                </c:pt>
                <c:pt idx="3">
                  <c:v>-2.3652976425260195</c:v>
                </c:pt>
                <c:pt idx="4">
                  <c:v>-2.6479899116392107</c:v>
                </c:pt>
                <c:pt idx="5">
                  <c:v>-2.8582359009013998</c:v>
                </c:pt>
              </c:numCache>
            </c:numRef>
          </c:xVal>
          <c:yVal>
            <c:numRef>
              <c:f>シート作成用!$W$99:$W$104</c:f>
              <c:numCache>
                <c:formatCode>0.0</c:formatCode>
                <c:ptCount val="6"/>
                <c:pt idx="0">
                  <c:v>0.95012574581902121</c:v>
                </c:pt>
                <c:pt idx="1">
                  <c:v>0.56917366849366002</c:v>
                </c:pt>
                <c:pt idx="2">
                  <c:v>0.40110005339207982</c:v>
                </c:pt>
                <c:pt idx="3">
                  <c:v>0.19071091534011292</c:v>
                </c:pt>
                <c:pt idx="4">
                  <c:v>5.302205221309695E-2</c:v>
                </c:pt>
                <c:pt idx="5">
                  <c:v>-4.8859506364587676E-2</c:v>
                </c:pt>
              </c:numCache>
            </c:numRef>
          </c:yVal>
          <c:smooth val="1"/>
        </c:ser>
        <c:ser>
          <c:idx val="14"/>
          <c:order val="13"/>
          <c:tx>
            <c:v>XMnO=0.75</c:v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シート作成用!$X$105:$X$109</c:f>
              <c:numCache>
                <c:formatCode>0.0</c:formatCode>
                <c:ptCount val="5"/>
                <c:pt idx="0">
                  <c:v>-1.7283399602994278</c:v>
                </c:pt>
                <c:pt idx="1">
                  <c:v>-2.1267596055571123</c:v>
                </c:pt>
                <c:pt idx="2">
                  <c:v>-2.5862491214953343</c:v>
                </c:pt>
                <c:pt idx="3">
                  <c:v>-2.8782829840982176</c:v>
                </c:pt>
                <c:pt idx="4">
                  <c:v>-3.0935686597180498</c:v>
                </c:pt>
              </c:numCache>
            </c:numRef>
          </c:xVal>
          <c:yVal>
            <c:numRef>
              <c:f>シート作成用!$W$105:$W$109</c:f>
              <c:numCache>
                <c:formatCode>0.0</c:formatCode>
                <c:ptCount val="5"/>
                <c:pt idx="0">
                  <c:v>0.68673453147301999</c:v>
                </c:pt>
                <c:pt idx="1">
                  <c:v>0.49991410182736318</c:v>
                </c:pt>
                <c:pt idx="2">
                  <c:v>0.27897580417900586</c:v>
                </c:pt>
                <c:pt idx="3">
                  <c:v>0.13791598206457223</c:v>
                </c:pt>
                <c:pt idx="4">
                  <c:v>3.3633970716280361E-2</c:v>
                </c:pt>
              </c:numCache>
            </c:numRef>
          </c:yVal>
          <c:smooth val="1"/>
        </c:ser>
        <c:ser>
          <c:idx val="7"/>
          <c:order val="14"/>
          <c:tx>
            <c:v>XMnO=0.80</c:v>
          </c:tx>
          <c:spPr>
            <a:ln w="25400">
              <a:solidFill>
                <a:schemeClr val="tx1"/>
              </a:solidFill>
              <a:prstDash val="lgDash"/>
            </a:ln>
          </c:spPr>
          <c:marker>
            <c:symbol val="none"/>
          </c:marker>
          <c:xVal>
            <c:numRef>
              <c:f>シート作成用!$X$63:$X$68</c:f>
              <c:numCache>
                <c:formatCode>0.0</c:formatCode>
                <c:ptCount val="6"/>
                <c:pt idx="0">
                  <c:v>-1.6166110153414379</c:v>
                </c:pt>
                <c:pt idx="1">
                  <c:v>-1.7954644752865372</c:v>
                </c:pt>
                <c:pt idx="2">
                  <c:v>-2.2801258198673389</c:v>
                </c:pt>
                <c:pt idx="3">
                  <c:v>-2.7740035576319704</c:v>
                </c:pt>
                <c:pt idx="4">
                  <c:v>-3.0785172711190931</c:v>
                </c:pt>
                <c:pt idx="5">
                  <c:v>-3.2995448946541006</c:v>
                </c:pt>
              </c:numCache>
            </c:numRef>
          </c:xVal>
          <c:yVal>
            <c:numRef>
              <c:f>シート作成用!$W$63:$W$68</c:f>
              <c:numCache>
                <c:formatCode>0.0</c:formatCode>
                <c:ptCount val="6"/>
                <c:pt idx="0">
                  <c:v>0.9022290357887035</c:v>
                </c:pt>
                <c:pt idx="1">
                  <c:v>0.82212593354490349</c:v>
                </c:pt>
                <c:pt idx="2">
                  <c:v>0.59839395945718243</c:v>
                </c:pt>
                <c:pt idx="3">
                  <c:v>0.3649519849781146</c:v>
                </c:pt>
                <c:pt idx="4">
                  <c:v>0.21720704244023112</c:v>
                </c:pt>
                <c:pt idx="5">
                  <c:v>0.11086808216016014</c:v>
                </c:pt>
              </c:numCache>
            </c:numRef>
          </c:yVal>
          <c:smooth val="1"/>
        </c:ser>
        <c:ser>
          <c:idx val="15"/>
          <c:order val="15"/>
          <c:tx>
            <c:v>演習問題解答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tx1"/>
              </a:solidFill>
            </c:spPr>
          </c:marker>
          <c:xVal>
            <c:numRef>
              <c:f>'Si-Mn複合脱酸-演習問題5'!$C$6</c:f>
              <c:numCache>
                <c:formatCode>0.000</c:formatCode>
                <c:ptCount val="1"/>
              </c:numCache>
            </c:numRef>
          </c:xVal>
          <c:yVal>
            <c:numRef>
              <c:f>'Si-Mn複合脱酸-演習問題5'!$D$6</c:f>
              <c:numCache>
                <c:formatCode>0.000</c:formatCode>
                <c:ptCount val="1"/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647360"/>
        <c:axId val="133649920"/>
      </c:scatterChart>
      <c:valAx>
        <c:axId val="133647360"/>
        <c:scaling>
          <c:orientation val="minMax"/>
          <c:max val="0"/>
          <c:min val="-3"/>
        </c:scaling>
        <c:delete val="0"/>
        <c:axPos val="b"/>
        <c:title>
          <c:tx>
            <c:rich>
              <a:bodyPr/>
              <a:lstStyle/>
              <a:p>
                <a:pPr>
                  <a:defRPr sz="1400">
                    <a:latin typeface="+mn-ea"/>
                    <a:ea typeface="+mn-ea"/>
                  </a:defRPr>
                </a:pPr>
                <a:r>
                  <a:rPr lang="en-US" altLang="ja-JP" sz="1400">
                    <a:latin typeface="+mn-ea"/>
                    <a:ea typeface="+mn-ea"/>
                  </a:rPr>
                  <a:t>log </a:t>
                </a:r>
                <a:r>
                  <a:rPr lang="en-US" altLang="ja-JP" sz="1400" i="1">
                    <a:latin typeface="+mn-ea"/>
                    <a:ea typeface="+mn-ea"/>
                  </a:rPr>
                  <a:t>[mass%Si]</a:t>
                </a:r>
                <a:endParaRPr lang="ja-JP" altLang="en-US" sz="1400" i="1">
                  <a:latin typeface="+mn-ea"/>
                  <a:ea typeface="+mn-ea"/>
                </a:endParaRPr>
              </a:p>
            </c:rich>
          </c:tx>
          <c:layout>
            <c:manualLayout>
              <c:xMode val="edge"/>
              <c:yMode val="edge"/>
              <c:x val="0.4408173927064577"/>
              <c:y val="0.93274151436031327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33649920"/>
        <c:crossesAt val="-1"/>
        <c:crossBetween val="midCat"/>
      </c:valAx>
      <c:valAx>
        <c:axId val="133649920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>
                    <a:latin typeface="+mn-ea"/>
                    <a:ea typeface="+mn-ea"/>
                  </a:defRPr>
                </a:pPr>
                <a:r>
                  <a:rPr lang="en-US" altLang="ja-JP" sz="1200">
                    <a:latin typeface="+mn-ea"/>
                    <a:ea typeface="+mn-ea"/>
                  </a:rPr>
                  <a:t>log </a:t>
                </a:r>
                <a:r>
                  <a:rPr lang="en-US" altLang="ja-JP" sz="1200" i="1">
                    <a:latin typeface="+mn-ea"/>
                    <a:ea typeface="+mn-ea"/>
                  </a:rPr>
                  <a:t>[mass%Mn]</a:t>
                </a:r>
                <a:endParaRPr lang="ja-JP" altLang="en-US" sz="1200" i="1">
                  <a:latin typeface="+mn-ea"/>
                  <a:ea typeface="+mn-ea"/>
                </a:endParaRPr>
              </a:p>
            </c:rich>
          </c:tx>
          <c:layout>
            <c:manualLayout>
              <c:xMode val="edge"/>
              <c:yMode val="edge"/>
              <c:x val="1.0921501706484642E-2"/>
              <c:y val="0.38481198988507637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133647360"/>
        <c:crossesAt val="-3"/>
        <c:crossBetween val="midCat"/>
      </c:valAx>
    </c:plotArea>
    <c:legend>
      <c:legendPos val="r"/>
      <c:layout>
        <c:manualLayout>
          <c:xMode val="edge"/>
          <c:yMode val="edge"/>
          <c:x val="0.85413745434754096"/>
          <c:y val="0.17630822980854563"/>
          <c:w val="0.13492995123051407"/>
          <c:h val="0.80694495175729508"/>
        </c:manualLayout>
      </c:layout>
      <c:overlay val="0"/>
    </c:legend>
    <c:plotVisOnly val="1"/>
    <c:dispBlanksAs val="gap"/>
    <c:showDLblsOverMax val="0"/>
  </c:chart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脱硫反応</a:t>
            </a:r>
            <a:endParaRPr lang="en-US" altLang="ja-JP" sz="1600"/>
          </a:p>
        </c:rich>
      </c:tx>
      <c:layout>
        <c:manualLayout>
          <c:xMode val="edge"/>
          <c:yMode val="edge"/>
          <c:x val="0.88073136088873105"/>
          <c:y val="1.6746818434159289E-2"/>
        </c:manualLayout>
      </c:layout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1ppmO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シート作成用!$AA$3:$AA$7</c:f>
              <c:numCache>
                <c:formatCode>0</c:formatCode>
                <c:ptCount val="5"/>
                <c:pt idx="0">
                  <c:v>60.002017552708566</c:v>
                </c:pt>
                <c:pt idx="1">
                  <c:v>54.702067288204297</c:v>
                </c:pt>
                <c:pt idx="2">
                  <c:v>48.982484560089098</c:v>
                </c:pt>
                <c:pt idx="3">
                  <c:v>45.031585280256685</c:v>
                </c:pt>
                <c:pt idx="4">
                  <c:v>37.584166496633344</c:v>
                </c:pt>
              </c:numCache>
            </c:numRef>
          </c:xVal>
          <c:yVal>
            <c:numRef>
              <c:f>シート作成用!$AF$3:$AF$7</c:f>
              <c:numCache>
                <c:formatCode>0.0</c:formatCode>
                <c:ptCount val="5"/>
                <c:pt idx="0">
                  <c:v>2.8256481739823176</c:v>
                </c:pt>
                <c:pt idx="1">
                  <c:v>2.5736481739823178</c:v>
                </c:pt>
                <c:pt idx="2">
                  <c:v>2.2276481739823177</c:v>
                </c:pt>
                <c:pt idx="3">
                  <c:v>1.9686481739823183</c:v>
                </c:pt>
                <c:pt idx="4">
                  <c:v>1.3966481739823173</c:v>
                </c:pt>
              </c:numCache>
            </c:numRef>
          </c:yVal>
          <c:smooth val="1"/>
        </c:ser>
        <c:ser>
          <c:idx val="1"/>
          <c:order val="1"/>
          <c:tx>
            <c:v>2ppmO</c:v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シート作成用!$AA$8:$AA$12</c:f>
              <c:numCache>
                <c:formatCode>0</c:formatCode>
                <c:ptCount val="5"/>
                <c:pt idx="0">
                  <c:v>60.002017552708566</c:v>
                </c:pt>
                <c:pt idx="1">
                  <c:v>54.702067288204297</c:v>
                </c:pt>
                <c:pt idx="2">
                  <c:v>48.982484560089098</c:v>
                </c:pt>
                <c:pt idx="3">
                  <c:v>45.031585280256685</c:v>
                </c:pt>
                <c:pt idx="4">
                  <c:v>37.584166496633344</c:v>
                </c:pt>
              </c:numCache>
            </c:numRef>
          </c:xVal>
          <c:yVal>
            <c:numRef>
              <c:f>シート作成用!$AF$8:$AF$12</c:f>
              <c:numCache>
                <c:formatCode>0.0</c:formatCode>
                <c:ptCount val="5"/>
                <c:pt idx="0">
                  <c:v>2.5246181783183363</c:v>
                </c:pt>
                <c:pt idx="1">
                  <c:v>2.2726181783183366</c:v>
                </c:pt>
                <c:pt idx="2">
                  <c:v>1.9266181783183365</c:v>
                </c:pt>
                <c:pt idx="3">
                  <c:v>1.667618178318337</c:v>
                </c:pt>
                <c:pt idx="4">
                  <c:v>1.0956181783183361</c:v>
                </c:pt>
              </c:numCache>
            </c:numRef>
          </c:yVal>
          <c:smooth val="1"/>
        </c:ser>
        <c:ser>
          <c:idx val="2"/>
          <c:order val="2"/>
          <c:tx>
            <c:v>5ppmO</c:v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シート作成用!$AA$13:$AA$17</c:f>
              <c:numCache>
                <c:formatCode>0</c:formatCode>
                <c:ptCount val="5"/>
                <c:pt idx="0">
                  <c:v>60.002017552708566</c:v>
                </c:pt>
                <c:pt idx="1">
                  <c:v>54.702067288204297</c:v>
                </c:pt>
                <c:pt idx="2">
                  <c:v>48.982484560089098</c:v>
                </c:pt>
                <c:pt idx="3">
                  <c:v>45.031585280256685</c:v>
                </c:pt>
                <c:pt idx="4">
                  <c:v>37.584166496633344</c:v>
                </c:pt>
              </c:numCache>
            </c:numRef>
          </c:xVal>
          <c:yVal>
            <c:numRef>
              <c:f>シート作成用!$AF$13:$AF$17</c:f>
              <c:numCache>
                <c:formatCode>0.0</c:formatCode>
                <c:ptCount val="5"/>
                <c:pt idx="0">
                  <c:v>2.1266781696462989</c:v>
                </c:pt>
                <c:pt idx="1">
                  <c:v>1.8746781696462991</c:v>
                </c:pt>
                <c:pt idx="2">
                  <c:v>1.528678169646299</c:v>
                </c:pt>
                <c:pt idx="3">
                  <c:v>1.2696781696462995</c:v>
                </c:pt>
                <c:pt idx="4">
                  <c:v>0.69767816964629858</c:v>
                </c:pt>
              </c:numCache>
            </c:numRef>
          </c:yVal>
          <c:smooth val="1"/>
        </c:ser>
        <c:ser>
          <c:idx val="3"/>
          <c:order val="3"/>
          <c:tx>
            <c:v>10ppmO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シート作成用!$AA$18:$AA$22</c:f>
              <c:numCache>
                <c:formatCode>0</c:formatCode>
                <c:ptCount val="5"/>
                <c:pt idx="0">
                  <c:v>60.002017552708566</c:v>
                </c:pt>
                <c:pt idx="1">
                  <c:v>54.702067288204297</c:v>
                </c:pt>
                <c:pt idx="2">
                  <c:v>48.982484560089098</c:v>
                </c:pt>
                <c:pt idx="3">
                  <c:v>45.031585280256685</c:v>
                </c:pt>
                <c:pt idx="4">
                  <c:v>37.584166496633344</c:v>
                </c:pt>
              </c:numCache>
            </c:numRef>
          </c:xVal>
          <c:yVal>
            <c:numRef>
              <c:f>シート作成用!$AF$18:$AF$22</c:f>
              <c:numCache>
                <c:formatCode>0.0</c:formatCode>
                <c:ptCount val="5"/>
                <c:pt idx="0">
                  <c:v>1.8256481739823176</c:v>
                </c:pt>
                <c:pt idx="1">
                  <c:v>1.5736481739823178</c:v>
                </c:pt>
                <c:pt idx="2">
                  <c:v>1.2276481739823177</c:v>
                </c:pt>
                <c:pt idx="3">
                  <c:v>0.96864817398231828</c:v>
                </c:pt>
                <c:pt idx="4">
                  <c:v>0.39664817398231733</c:v>
                </c:pt>
              </c:numCache>
            </c:numRef>
          </c:yVal>
          <c:smooth val="1"/>
        </c:ser>
        <c:ser>
          <c:idx val="4"/>
          <c:order val="4"/>
          <c:tx>
            <c:v>20ppmO</c:v>
          </c:tx>
          <c:spPr>
            <a:ln w="25400">
              <a:solidFill>
                <a:srgbClr val="FF0000"/>
              </a:solidFill>
              <a:prstDash val="sysDot"/>
            </a:ln>
          </c:spPr>
          <c:marker>
            <c:symbol val="none"/>
          </c:marker>
          <c:xVal>
            <c:numRef>
              <c:f>シート作成用!$AA$23:$AA$27</c:f>
              <c:numCache>
                <c:formatCode>0</c:formatCode>
                <c:ptCount val="5"/>
                <c:pt idx="0">
                  <c:v>60.002017552708566</c:v>
                </c:pt>
                <c:pt idx="1">
                  <c:v>54.702067288204297</c:v>
                </c:pt>
                <c:pt idx="2">
                  <c:v>48.982484560089098</c:v>
                </c:pt>
                <c:pt idx="3">
                  <c:v>45.031585280256685</c:v>
                </c:pt>
                <c:pt idx="4">
                  <c:v>37.584166496633344</c:v>
                </c:pt>
              </c:numCache>
            </c:numRef>
          </c:xVal>
          <c:yVal>
            <c:numRef>
              <c:f>シート作成用!$AF$23:$AF$27</c:f>
              <c:numCache>
                <c:formatCode>0.0</c:formatCode>
                <c:ptCount val="5"/>
                <c:pt idx="0">
                  <c:v>1.5246181783183363</c:v>
                </c:pt>
                <c:pt idx="1">
                  <c:v>1.2726181783183366</c:v>
                </c:pt>
                <c:pt idx="2">
                  <c:v>0.92661817831833648</c:v>
                </c:pt>
                <c:pt idx="3">
                  <c:v>0.66761817831833703</c:v>
                </c:pt>
                <c:pt idx="4">
                  <c:v>9.5618178318336078E-2</c:v>
                </c:pt>
              </c:numCache>
            </c:numRef>
          </c:yVal>
          <c:smooth val="1"/>
        </c:ser>
        <c:ser>
          <c:idx val="5"/>
          <c:order val="5"/>
          <c:tx>
            <c:v>50ppmO</c:v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シート作成用!$AA$28:$AA$32</c:f>
              <c:numCache>
                <c:formatCode>0</c:formatCode>
                <c:ptCount val="5"/>
                <c:pt idx="0">
                  <c:v>60.002017552708566</c:v>
                </c:pt>
                <c:pt idx="1">
                  <c:v>54.702067288204297</c:v>
                </c:pt>
                <c:pt idx="2">
                  <c:v>48.982484560089098</c:v>
                </c:pt>
                <c:pt idx="3">
                  <c:v>45.031585280256685</c:v>
                </c:pt>
                <c:pt idx="4">
                  <c:v>37.584166496633344</c:v>
                </c:pt>
              </c:numCache>
            </c:numRef>
          </c:xVal>
          <c:yVal>
            <c:numRef>
              <c:f>シート作成用!$AF$28:$AF$32</c:f>
              <c:numCache>
                <c:formatCode>0.0</c:formatCode>
                <c:ptCount val="5"/>
                <c:pt idx="0">
                  <c:v>1.1266781696462989</c:v>
                </c:pt>
                <c:pt idx="1">
                  <c:v>0.87467816964629908</c:v>
                </c:pt>
                <c:pt idx="2">
                  <c:v>0.52867816964629899</c:v>
                </c:pt>
                <c:pt idx="3">
                  <c:v>0.26967816964629954</c:v>
                </c:pt>
                <c:pt idx="4">
                  <c:v>-0.30232183035370142</c:v>
                </c:pt>
              </c:numCache>
            </c:numRef>
          </c:yVal>
          <c:smooth val="1"/>
        </c:ser>
        <c:ser>
          <c:idx val="6"/>
          <c:order val="6"/>
          <c:tx>
            <c:v>演習問題解答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tx1"/>
              </a:solidFill>
            </c:spPr>
          </c:marker>
          <c:xVal>
            <c:numRef>
              <c:f>'脱硫反応-演習問題6'!$B$3</c:f>
              <c:numCache>
                <c:formatCode>0.0</c:formatCode>
                <c:ptCount val="1"/>
                <c:pt idx="0">
                  <c:v>48.982484560089098</c:v>
                </c:pt>
              </c:numCache>
            </c:numRef>
          </c:xVal>
          <c:yVal>
            <c:numRef>
              <c:f>'脱硫反応-演習問題6'!$G$3</c:f>
              <c:numCache>
                <c:formatCode>0.00_ </c:formatCode>
                <c:ptCount val="1"/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485696"/>
        <c:axId val="133488000"/>
      </c:scatterChart>
      <c:valAx>
        <c:axId val="133485696"/>
        <c:scaling>
          <c:orientation val="minMax"/>
          <c:max val="65"/>
          <c:min val="35"/>
        </c:scaling>
        <c:delete val="0"/>
        <c:axPos val="b"/>
        <c:title>
          <c:tx>
            <c:rich>
              <a:bodyPr/>
              <a:lstStyle/>
              <a:p>
                <a:pPr>
                  <a:defRPr sz="1200" i="1">
                    <a:latin typeface="+mn-ea"/>
                    <a:ea typeface="+mn-ea"/>
                  </a:defRPr>
                </a:pPr>
                <a:r>
                  <a:rPr lang="en-US" altLang="ja-JP" sz="1200" i="1">
                    <a:latin typeface="+mn-ea"/>
                    <a:ea typeface="+mn-ea"/>
                  </a:rPr>
                  <a:t>(mass%CaO)</a:t>
                </a:r>
                <a:endParaRPr lang="ja-JP" altLang="en-US" sz="1200" i="1">
                  <a:latin typeface="+mn-ea"/>
                  <a:ea typeface="+mn-ea"/>
                </a:endParaRPr>
              </a:p>
            </c:rich>
          </c:tx>
          <c:layout>
            <c:manualLayout>
              <c:xMode val="edge"/>
              <c:yMode val="edge"/>
              <c:x val="0.4227783982011401"/>
              <c:y val="0.94639963183372389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133488000"/>
        <c:crossesAt val="-0.5"/>
        <c:crossBetween val="midCat"/>
      </c:valAx>
      <c:valAx>
        <c:axId val="133488000"/>
        <c:scaling>
          <c:orientation val="minMax"/>
          <c:max val="3"/>
          <c:min val="-0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>
                    <a:latin typeface="+mn-ea"/>
                    <a:ea typeface="+mn-ea"/>
                  </a:defRPr>
                </a:pPr>
                <a:r>
                  <a:rPr lang="en-US" altLang="ja-JP" sz="1400">
                    <a:latin typeface="+mn-ea"/>
                    <a:ea typeface="+mn-ea"/>
                  </a:rPr>
                  <a:t>log</a:t>
                </a:r>
                <a:r>
                  <a:rPr lang="en-US" altLang="ja-JP" sz="1400" baseline="0">
                    <a:latin typeface="+mn-ea"/>
                    <a:ea typeface="+mn-ea"/>
                  </a:rPr>
                  <a:t> </a:t>
                </a:r>
                <a:r>
                  <a:rPr lang="en-US" altLang="ja-JP" sz="1400" i="1" baseline="0">
                    <a:latin typeface="+mn-ea"/>
                    <a:ea typeface="+mn-ea"/>
                  </a:rPr>
                  <a:t>Ls</a:t>
                </a:r>
                <a:endParaRPr lang="ja-JP" altLang="en-US" sz="1400" i="1">
                  <a:latin typeface="+mn-ea"/>
                  <a:ea typeface="+mn-ea"/>
                </a:endParaRP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33485696"/>
        <c:crosses val="autoZero"/>
        <c:crossBetween val="midCat"/>
      </c:valAx>
    </c:plotArea>
    <c:legend>
      <c:legendPos val="r"/>
      <c:overlay val="0"/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4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4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7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66824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66824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4091" cy="6066612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0.20478</cdr:x>
      <cdr:y>0.18016</cdr:y>
    </cdr:from>
    <cdr:to>
      <cdr:x>0.36177</cdr:x>
      <cdr:y>0.23238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 rot="20025206">
          <a:off x="1904999" y="1095375"/>
          <a:ext cx="1460501" cy="317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100" b="1">
              <a:latin typeface="+mn-ea"/>
              <a:ea typeface="+mn-ea"/>
            </a:rPr>
            <a:t>MnO sat. XMnO=0.80</a:t>
          </a:r>
          <a:endParaRPr lang="ja-JP" altLang="en-US" sz="1100" b="1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0.57204</cdr:x>
      <cdr:y>0.09603</cdr:y>
    </cdr:from>
    <cdr:to>
      <cdr:x>0.62268</cdr:x>
      <cdr:y>0.14825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 rot="20025206">
          <a:off x="5321499" y="583887"/>
          <a:ext cx="471143" cy="317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100" b="1">
              <a:latin typeface="+mn-ea"/>
              <a:ea typeface="+mn-ea"/>
            </a:rPr>
            <a:t>0.70</a:t>
          </a:r>
          <a:endParaRPr lang="ja-JP" altLang="en-US" sz="1100" b="1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0.62835</cdr:x>
      <cdr:y>0.2083</cdr:y>
    </cdr:from>
    <cdr:to>
      <cdr:x>0.67899</cdr:x>
      <cdr:y>0.26052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 rot="20025206">
          <a:off x="5845374" y="1266509"/>
          <a:ext cx="471143" cy="317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100" b="1">
              <a:latin typeface="+mn-ea"/>
              <a:ea typeface="+mn-ea"/>
            </a:rPr>
            <a:t>0.60</a:t>
          </a:r>
          <a:endParaRPr lang="ja-JP" altLang="en-US" sz="1100" b="1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0.65565</cdr:x>
      <cdr:y>0.3258</cdr:y>
    </cdr:from>
    <cdr:to>
      <cdr:x>0.7063</cdr:x>
      <cdr:y>0.37802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 rot="20025206">
          <a:off x="6099373" y="1980886"/>
          <a:ext cx="471143" cy="317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100" b="1">
              <a:latin typeface="+mn-ea"/>
              <a:ea typeface="+mn-ea"/>
            </a:rPr>
            <a:t>0.50</a:t>
          </a:r>
          <a:endParaRPr lang="ja-JP" altLang="en-US" sz="1100" b="1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0.1727</cdr:x>
      <cdr:y>0.79556</cdr:y>
    </cdr:from>
    <cdr:to>
      <cdr:x>0.32969</cdr:x>
      <cdr:y>0.84778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 rot="20025206">
          <a:off x="1606551" y="4837113"/>
          <a:ext cx="1460501" cy="317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 b="1">
              <a:latin typeface="+mn-ea"/>
              <a:ea typeface="+mn-ea"/>
            </a:rPr>
            <a:t>SiO2 sat. XMnO=0.44</a:t>
          </a:r>
          <a:endParaRPr lang="ja-JP" altLang="en-US" sz="1100" b="1">
            <a:latin typeface="+mn-ea"/>
            <a:ea typeface="+mn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66824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"/>
  <sheetViews>
    <sheetView zoomScale="150" zoomScaleNormal="150" workbookViewId="0">
      <selection activeCell="I10" sqref="I10"/>
    </sheetView>
  </sheetViews>
  <sheetFormatPr defaultRowHeight="13" x14ac:dyDescent="0.2"/>
  <cols>
    <col min="9" max="9" width="9.90625" bestFit="1" customWidth="1"/>
  </cols>
  <sheetData>
    <row r="2" spans="2:12" x14ac:dyDescent="0.2">
      <c r="B2" s="5" t="s">
        <v>1</v>
      </c>
      <c r="C2" s="5" t="s">
        <v>54</v>
      </c>
      <c r="D2" s="5" t="s">
        <v>3</v>
      </c>
      <c r="E2" s="5" t="s">
        <v>4</v>
      </c>
      <c r="F2" s="5" t="s">
        <v>5</v>
      </c>
      <c r="G2" s="5" t="s">
        <v>8</v>
      </c>
      <c r="H2" s="5" t="s">
        <v>9</v>
      </c>
      <c r="I2" s="5" t="s">
        <v>13</v>
      </c>
      <c r="J2" s="5" t="s">
        <v>14</v>
      </c>
      <c r="K2" s="5" t="s">
        <v>54</v>
      </c>
      <c r="L2" s="5" t="s">
        <v>28</v>
      </c>
    </row>
    <row r="3" spans="2:12" x14ac:dyDescent="0.2">
      <c r="B3" s="5">
        <v>1873</v>
      </c>
      <c r="C3" s="6">
        <f t="shared" ref="C3" si="0">1160/B3+2.003</f>
        <v>2.6223272824345969</v>
      </c>
      <c r="D3" s="5">
        <v>-2</v>
      </c>
      <c r="E3" s="22"/>
      <c r="F3" s="28">
        <v>-3</v>
      </c>
      <c r="G3" s="23"/>
      <c r="H3" s="8">
        <f>10^F3</f>
        <v>1E-3</v>
      </c>
      <c r="I3" s="22"/>
      <c r="J3" s="22"/>
      <c r="K3" s="22"/>
      <c r="L3" s="24"/>
    </row>
    <row r="4" spans="2:12" x14ac:dyDescent="0.2">
      <c r="I4" t="s">
        <v>61</v>
      </c>
      <c r="J4" t="s">
        <v>62</v>
      </c>
      <c r="K4" t="s">
        <v>63</v>
      </c>
    </row>
    <row r="5" spans="2:12" x14ac:dyDescent="0.2">
      <c r="D5" s="11" t="s">
        <v>10</v>
      </c>
      <c r="E5" s="11" t="s">
        <v>11</v>
      </c>
      <c r="F5" s="11" t="s">
        <v>12</v>
      </c>
    </row>
    <row r="6" spans="2:12" x14ac:dyDescent="0.2">
      <c r="D6" s="11" t="s">
        <v>11</v>
      </c>
      <c r="E6" s="11">
        <v>0.24299999999999999</v>
      </c>
      <c r="F6" s="11">
        <v>-0.32</v>
      </c>
    </row>
    <row r="7" spans="2:12" x14ac:dyDescent="0.2">
      <c r="D7" s="11" t="s">
        <v>12</v>
      </c>
      <c r="E7" s="11">
        <v>-0.42099999999999999</v>
      </c>
      <c r="F7" s="11">
        <v>-0.17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6"/>
  <sheetViews>
    <sheetView zoomScale="150" zoomScaleNormal="150" workbookViewId="0">
      <selection activeCell="H14" sqref="H14"/>
    </sheetView>
  </sheetViews>
  <sheetFormatPr defaultRowHeight="13" x14ac:dyDescent="0.2"/>
  <cols>
    <col min="9" max="9" width="9.90625" bestFit="1" customWidth="1"/>
  </cols>
  <sheetData>
    <row r="2" spans="2:12" x14ac:dyDescent="0.2">
      <c r="B2" s="5" t="s">
        <v>1</v>
      </c>
      <c r="C2" s="5" t="s">
        <v>55</v>
      </c>
      <c r="D2" s="5" t="s">
        <v>15</v>
      </c>
      <c r="E2" s="5" t="s">
        <v>16</v>
      </c>
      <c r="F2" s="5" t="s">
        <v>22</v>
      </c>
      <c r="G2" s="5" t="s">
        <v>23</v>
      </c>
      <c r="H2" s="5" t="s">
        <v>24</v>
      </c>
      <c r="I2" s="5" t="s">
        <v>25</v>
      </c>
      <c r="J2" s="5" t="s">
        <v>26</v>
      </c>
      <c r="K2" s="5" t="s">
        <v>55</v>
      </c>
      <c r="L2" s="5" t="s">
        <v>27</v>
      </c>
    </row>
    <row r="3" spans="2:12" x14ac:dyDescent="0.2">
      <c r="B3" s="5">
        <v>1873</v>
      </c>
      <c r="C3" s="13">
        <f>-64000/B3+20.57</f>
        <v>-13.599781099839831</v>
      </c>
      <c r="D3" s="5">
        <v>0.157</v>
      </c>
      <c r="E3" s="9">
        <v>-4</v>
      </c>
      <c r="F3" s="22"/>
      <c r="G3" s="10">
        <f>10^E3</f>
        <v>1E-4</v>
      </c>
      <c r="H3" s="23"/>
      <c r="I3" s="25"/>
      <c r="J3" s="25"/>
      <c r="K3" s="25"/>
      <c r="L3" s="26"/>
    </row>
    <row r="4" spans="2:12" x14ac:dyDescent="0.2">
      <c r="B4" s="5">
        <v>1873</v>
      </c>
      <c r="C4" s="13">
        <f t="shared" ref="C4:C12" si="0">-64000/B4+20.57</f>
        <v>-13.599781099839831</v>
      </c>
      <c r="D4" s="5">
        <v>0.157</v>
      </c>
      <c r="E4" s="9">
        <v>-3.5</v>
      </c>
      <c r="F4" s="22"/>
      <c r="G4" s="10">
        <f t="shared" ref="G4:G12" si="1">10^E4</f>
        <v>3.1622776601683783E-4</v>
      </c>
      <c r="H4" s="23"/>
      <c r="I4" s="25"/>
      <c r="J4" s="25"/>
      <c r="K4" s="25"/>
      <c r="L4" s="26"/>
    </row>
    <row r="5" spans="2:12" x14ac:dyDescent="0.2">
      <c r="B5" s="5">
        <v>1873</v>
      </c>
      <c r="C5" s="13">
        <f t="shared" si="0"/>
        <v>-13.599781099839831</v>
      </c>
      <c r="D5" s="5">
        <v>0.157</v>
      </c>
      <c r="E5" s="9">
        <v>-3</v>
      </c>
      <c r="F5" s="22"/>
      <c r="G5" s="10">
        <f t="shared" si="1"/>
        <v>1E-3</v>
      </c>
      <c r="H5" s="23"/>
      <c r="I5" s="25"/>
      <c r="J5" s="25"/>
      <c r="K5" s="25"/>
      <c r="L5" s="26"/>
    </row>
    <row r="6" spans="2:12" x14ac:dyDescent="0.2">
      <c r="B6" s="5">
        <v>1873</v>
      </c>
      <c r="C6" s="13">
        <f t="shared" si="0"/>
        <v>-13.599781099839831</v>
      </c>
      <c r="D6" s="5">
        <v>0.157</v>
      </c>
      <c r="E6" s="9">
        <v>-2.5</v>
      </c>
      <c r="F6" s="22"/>
      <c r="G6" s="10">
        <f t="shared" si="1"/>
        <v>3.1622776601683764E-3</v>
      </c>
      <c r="H6" s="23"/>
      <c r="I6" s="25"/>
      <c r="J6" s="25"/>
      <c r="K6" s="25"/>
      <c r="L6" s="26"/>
    </row>
    <row r="7" spans="2:12" x14ac:dyDescent="0.2">
      <c r="B7" s="5">
        <v>1873</v>
      </c>
      <c r="C7" s="13">
        <f t="shared" si="0"/>
        <v>-13.599781099839831</v>
      </c>
      <c r="D7" s="5">
        <v>0.157</v>
      </c>
      <c r="E7" s="9">
        <v>-2</v>
      </c>
      <c r="F7" s="22"/>
      <c r="G7" s="10">
        <f t="shared" si="1"/>
        <v>0.01</v>
      </c>
      <c r="H7" s="23"/>
      <c r="I7" s="25"/>
      <c r="J7" s="25"/>
      <c r="K7" s="25"/>
      <c r="L7" s="26"/>
    </row>
    <row r="8" spans="2:12" x14ac:dyDescent="0.2">
      <c r="B8" s="5">
        <v>1873</v>
      </c>
      <c r="C8" s="13">
        <f t="shared" si="0"/>
        <v>-13.599781099839831</v>
      </c>
      <c r="D8" s="5">
        <v>0.157</v>
      </c>
      <c r="E8" s="9">
        <v>-1.5</v>
      </c>
      <c r="F8" s="22"/>
      <c r="G8" s="10">
        <f t="shared" si="1"/>
        <v>3.1622776601683784E-2</v>
      </c>
      <c r="H8" s="23"/>
      <c r="I8" s="25"/>
      <c r="J8" s="25"/>
      <c r="K8" s="25"/>
      <c r="L8" s="26"/>
    </row>
    <row r="9" spans="2:12" x14ac:dyDescent="0.2">
      <c r="B9" s="5">
        <v>1873</v>
      </c>
      <c r="C9" s="13">
        <f t="shared" si="0"/>
        <v>-13.599781099839831</v>
      </c>
      <c r="D9" s="5">
        <v>0.157</v>
      </c>
      <c r="E9" s="9">
        <v>-1</v>
      </c>
      <c r="F9" s="22"/>
      <c r="G9" s="10">
        <f t="shared" si="1"/>
        <v>0.1</v>
      </c>
      <c r="H9" s="23"/>
      <c r="I9" s="25"/>
      <c r="J9" s="25"/>
      <c r="K9" s="25"/>
      <c r="L9" s="26"/>
    </row>
    <row r="10" spans="2:12" x14ac:dyDescent="0.2">
      <c r="B10" s="5">
        <v>1873</v>
      </c>
      <c r="C10" s="13">
        <f t="shared" si="0"/>
        <v>-13.599781099839831</v>
      </c>
      <c r="D10" s="5">
        <v>0.157</v>
      </c>
      <c r="E10" s="9">
        <v>-0.5</v>
      </c>
      <c r="F10" s="22"/>
      <c r="G10" s="10">
        <f t="shared" si="1"/>
        <v>0.31622776601683794</v>
      </c>
      <c r="H10" s="23"/>
      <c r="I10" s="25"/>
      <c r="J10" s="25"/>
      <c r="K10" s="25"/>
      <c r="L10" s="26"/>
    </row>
    <row r="11" spans="2:12" x14ac:dyDescent="0.2">
      <c r="B11" s="5">
        <v>1873</v>
      </c>
      <c r="C11" s="13">
        <f t="shared" si="0"/>
        <v>-13.599781099839831</v>
      </c>
      <c r="D11" s="5">
        <v>0.157</v>
      </c>
      <c r="E11" s="9">
        <v>-0.25</v>
      </c>
      <c r="F11" s="22"/>
      <c r="G11" s="10">
        <f t="shared" si="1"/>
        <v>0.56234132519034907</v>
      </c>
      <c r="H11" s="23"/>
      <c r="I11" s="25"/>
      <c r="J11" s="25"/>
      <c r="K11" s="25"/>
      <c r="L11" s="26"/>
    </row>
    <row r="12" spans="2:12" x14ac:dyDescent="0.2">
      <c r="B12" s="5">
        <v>1873</v>
      </c>
      <c r="C12" s="13">
        <f t="shared" si="0"/>
        <v>-13.599781099839831</v>
      </c>
      <c r="D12" s="5">
        <v>0.157</v>
      </c>
      <c r="E12" s="9">
        <v>0</v>
      </c>
      <c r="F12" s="22"/>
      <c r="G12" s="10">
        <f t="shared" si="1"/>
        <v>1</v>
      </c>
      <c r="H12" s="23"/>
      <c r="I12" s="25"/>
      <c r="J12" s="25"/>
      <c r="K12" s="25"/>
      <c r="L12" s="26"/>
    </row>
    <row r="13" spans="2:12" x14ac:dyDescent="0.2">
      <c r="I13" s="1" t="s">
        <v>64</v>
      </c>
      <c r="J13" s="1" t="s">
        <v>65</v>
      </c>
      <c r="K13" s="1" t="s">
        <v>66</v>
      </c>
    </row>
    <row r="14" spans="2:12" x14ac:dyDescent="0.2">
      <c r="D14" s="11" t="s">
        <v>10</v>
      </c>
      <c r="E14" s="11" t="s">
        <v>29</v>
      </c>
      <c r="F14" s="11" t="s">
        <v>12</v>
      </c>
    </row>
    <row r="15" spans="2:12" x14ac:dyDescent="0.2">
      <c r="D15" s="11" t="s">
        <v>29</v>
      </c>
      <c r="E15" s="12">
        <v>4.2999999999999997E-2</v>
      </c>
      <c r="F15" s="11">
        <v>-1.98</v>
      </c>
    </row>
    <row r="16" spans="2:12" ht="13.5" x14ac:dyDescent="0.15">
      <c r="D16" s="11" t="s">
        <v>12</v>
      </c>
      <c r="E16" s="11">
        <v>-1.17</v>
      </c>
      <c r="F16" s="11">
        <v>-0.17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4"/>
  <sheetViews>
    <sheetView tabSelected="1" zoomScale="150" zoomScaleNormal="150" workbookViewId="0">
      <selection activeCell="G10" sqref="G10"/>
    </sheetView>
  </sheetViews>
  <sheetFormatPr defaultRowHeight="13" x14ac:dyDescent="0.2"/>
  <cols>
    <col min="5" max="5" width="8.90625" bestFit="1" customWidth="1"/>
    <col min="8" max="8" width="9" style="1"/>
  </cols>
  <sheetData>
    <row r="2" spans="2:10" x14ac:dyDescent="0.15">
      <c r="B2" s="5" t="s">
        <v>1</v>
      </c>
      <c r="C2" s="5" t="s">
        <v>56</v>
      </c>
      <c r="D2" s="5" t="s">
        <v>57</v>
      </c>
      <c r="E2" s="5" t="s">
        <v>30</v>
      </c>
      <c r="F2" s="5" t="s">
        <v>31</v>
      </c>
      <c r="G2" s="5" t="s">
        <v>32</v>
      </c>
      <c r="H2" s="5" t="s">
        <v>43</v>
      </c>
      <c r="I2" s="7" t="s">
        <v>67</v>
      </c>
      <c r="J2" s="7" t="s">
        <v>68</v>
      </c>
    </row>
    <row r="3" spans="2:10" x14ac:dyDescent="0.15">
      <c r="B3" s="15">
        <v>1873</v>
      </c>
      <c r="C3" s="6">
        <f>-24600/B3+8.4</f>
        <v>-4.7340096102509346</v>
      </c>
      <c r="D3" s="6">
        <f>-11900/B3+5.1</f>
        <v>-1.2534436732514687</v>
      </c>
      <c r="E3" s="6">
        <v>0.6</v>
      </c>
      <c r="F3" s="6">
        <v>0.47712000000000004</v>
      </c>
      <c r="G3" s="6">
        <v>0.37444000000000077</v>
      </c>
      <c r="H3" s="15">
        <v>150</v>
      </c>
      <c r="I3" s="22"/>
      <c r="J3" s="22"/>
    </row>
    <row r="4" spans="2:10" x14ac:dyDescent="0.2">
      <c r="I4" s="1" t="s">
        <v>70</v>
      </c>
    </row>
    <row r="5" spans="2:10" x14ac:dyDescent="0.15">
      <c r="C5" s="5" t="s">
        <v>35</v>
      </c>
      <c r="D5" s="5" t="s">
        <v>44</v>
      </c>
      <c r="E5" s="5" t="s">
        <v>5</v>
      </c>
    </row>
    <row r="6" spans="2:10" x14ac:dyDescent="0.15">
      <c r="C6" s="27"/>
      <c r="D6" s="27"/>
      <c r="E6" s="6">
        <f>LOG(H3/10000)</f>
        <v>-1.8239087409443189</v>
      </c>
    </row>
    <row r="8" spans="2:10" x14ac:dyDescent="0.15">
      <c r="C8" s="5" t="s">
        <v>36</v>
      </c>
      <c r="D8" s="5" t="s">
        <v>37</v>
      </c>
      <c r="E8" s="5" t="s">
        <v>7</v>
      </c>
    </row>
    <row r="9" spans="2:10" x14ac:dyDescent="0.15">
      <c r="C9" s="23"/>
      <c r="D9" s="23"/>
      <c r="E9" s="8">
        <f>10^E6</f>
        <v>1.4999999999999982E-2</v>
      </c>
    </row>
    <row r="10" spans="2:10" x14ac:dyDescent="0.2">
      <c r="D10" s="1" t="s">
        <v>69</v>
      </c>
    </row>
    <row r="11" spans="2:10" x14ac:dyDescent="0.15">
      <c r="C11" s="11" t="s">
        <v>10</v>
      </c>
      <c r="D11" s="11" t="s">
        <v>45</v>
      </c>
      <c r="E11" s="11" t="s">
        <v>46</v>
      </c>
      <c r="F11" s="16" t="s">
        <v>47</v>
      </c>
    </row>
    <row r="12" spans="2:10" x14ac:dyDescent="0.15">
      <c r="C12" s="11" t="s">
        <v>45</v>
      </c>
      <c r="D12" s="12">
        <v>0.10299999999999999</v>
      </c>
      <c r="E12" s="11">
        <v>-1.46E-2</v>
      </c>
      <c r="F12" s="11">
        <v>-0.11899999999999999</v>
      </c>
    </row>
    <row r="13" spans="2:10" x14ac:dyDescent="0.15">
      <c r="C13" s="11" t="s">
        <v>46</v>
      </c>
      <c r="D13" s="11">
        <v>-3.27E-2</v>
      </c>
      <c r="E13" s="11">
        <v>0</v>
      </c>
      <c r="F13" s="11">
        <v>-0.13800000000000001</v>
      </c>
    </row>
    <row r="14" spans="2:10" x14ac:dyDescent="0.15">
      <c r="C14" s="16" t="s">
        <v>47</v>
      </c>
      <c r="D14" s="11">
        <v>-6.6000000000000003E-2</v>
      </c>
      <c r="E14" s="11">
        <v>-3.6999999999999998E-2</v>
      </c>
      <c r="F14" s="11">
        <v>-0.17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7"/>
  <sheetViews>
    <sheetView zoomScale="150" zoomScaleNormal="150" workbookViewId="0">
      <selection activeCell="G3" sqref="G3"/>
    </sheetView>
  </sheetViews>
  <sheetFormatPr defaultRowHeight="13" x14ac:dyDescent="0.2"/>
  <sheetData>
    <row r="2" spans="2:7" x14ac:dyDescent="0.2">
      <c r="B2" s="11" t="s">
        <v>48</v>
      </c>
      <c r="C2" s="11" t="s">
        <v>58</v>
      </c>
      <c r="D2" s="11" t="s">
        <v>50</v>
      </c>
      <c r="E2" s="11" t="s">
        <v>59</v>
      </c>
      <c r="F2" s="11" t="s">
        <v>60</v>
      </c>
      <c r="G2" s="11" t="s">
        <v>53</v>
      </c>
    </row>
    <row r="3" spans="2:7" x14ac:dyDescent="0.2">
      <c r="B3" s="19">
        <v>48.982484560089098</v>
      </c>
      <c r="C3" s="20">
        <v>-2.6480000000000001</v>
      </c>
      <c r="D3" s="11">
        <v>5.0000000000000001E-4</v>
      </c>
      <c r="E3" s="20">
        <f>-(-135100+23.43*1873)/8.314/1873/LN(10)</f>
        <v>2.54393306746756</v>
      </c>
      <c r="F3" s="20">
        <f>-(-117200-2.89*1873)/8.314/1873/LN(10)</f>
        <v>3.4195812414498779</v>
      </c>
      <c r="G3" s="21"/>
    </row>
    <row r="4" spans="2:7" x14ac:dyDescent="0.2">
      <c r="B4" s="4"/>
      <c r="C4" s="14"/>
      <c r="D4" s="1"/>
      <c r="E4" s="14"/>
      <c r="F4" s="14"/>
      <c r="G4" s="17"/>
    </row>
    <row r="6" spans="2:7" x14ac:dyDescent="0.2">
      <c r="B6" s="4"/>
      <c r="C6" s="14"/>
      <c r="D6" s="1"/>
      <c r="E6" s="14"/>
      <c r="F6" s="14"/>
      <c r="G6" s="17"/>
    </row>
    <row r="7" spans="2:7" x14ac:dyDescent="0.2">
      <c r="B7" s="4"/>
      <c r="C7" s="14"/>
      <c r="D7" s="1"/>
      <c r="E7" s="14"/>
      <c r="F7" s="14"/>
      <c r="G7" s="17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109"/>
  <sheetViews>
    <sheetView zoomScaleNormal="100" workbookViewId="0">
      <selection activeCell="Z4" sqref="Z4"/>
    </sheetView>
  </sheetViews>
  <sheetFormatPr defaultRowHeight="13" x14ac:dyDescent="0.2"/>
  <cols>
    <col min="9" max="9" width="9.90625" bestFit="1" customWidth="1"/>
    <col min="18" max="18" width="9.90625" bestFit="1" customWidth="1"/>
  </cols>
  <sheetData>
    <row r="2" spans="2:32" x14ac:dyDescent="0.2">
      <c r="B2" t="s">
        <v>21</v>
      </c>
      <c r="K2" t="s">
        <v>20</v>
      </c>
      <c r="T2" t="s">
        <v>42</v>
      </c>
      <c r="AA2" s="1" t="s">
        <v>48</v>
      </c>
      <c r="AB2" s="1" t="s">
        <v>49</v>
      </c>
      <c r="AC2" s="1" t="s">
        <v>50</v>
      </c>
      <c r="AD2" s="1" t="s">
        <v>51</v>
      </c>
      <c r="AE2" s="1" t="s">
        <v>52</v>
      </c>
      <c r="AF2" s="1" t="s">
        <v>53</v>
      </c>
    </row>
    <row r="3" spans="2:32" x14ac:dyDescent="0.2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0</v>
      </c>
      <c r="K3" s="1" t="s">
        <v>1</v>
      </c>
      <c r="L3" s="1" t="s">
        <v>2</v>
      </c>
      <c r="M3" s="1" t="s">
        <v>15</v>
      </c>
      <c r="N3" s="1" t="s">
        <v>16</v>
      </c>
      <c r="O3" s="1" t="s">
        <v>17</v>
      </c>
      <c r="P3" s="1" t="s">
        <v>18</v>
      </c>
      <c r="Q3" s="1" t="s">
        <v>19</v>
      </c>
      <c r="R3" s="1" t="s">
        <v>0</v>
      </c>
      <c r="T3" s="1" t="s">
        <v>38</v>
      </c>
      <c r="U3" s="1" t="s">
        <v>39</v>
      </c>
      <c r="V3" s="1" t="s">
        <v>40</v>
      </c>
      <c r="W3" s="1" t="s">
        <v>33</v>
      </c>
      <c r="X3" s="1" t="s">
        <v>34</v>
      </c>
      <c r="Y3" s="1" t="s">
        <v>41</v>
      </c>
      <c r="AA3" s="18">
        <v>60.002017552708566</v>
      </c>
      <c r="AB3" s="14">
        <v>-2.0499999999999998</v>
      </c>
      <c r="AC3" s="1">
        <v>1E-4</v>
      </c>
      <c r="AD3" s="4">
        <f>-(-135100+23.43*1873)/8.314/1873/LN(10)</f>
        <v>2.54393306746756</v>
      </c>
      <c r="AE3" s="4">
        <f>-(-117200-2.89*1873)/8.314/1873/LN(10)</f>
        <v>3.4195812414498779</v>
      </c>
      <c r="AF3" s="4">
        <f>AB3-AD3+AE3-LOG(AC3)</f>
        <v>2.8256481739823176</v>
      </c>
    </row>
    <row r="4" spans="2:32" x14ac:dyDescent="0.2">
      <c r="B4" s="1">
        <v>1873</v>
      </c>
      <c r="C4" s="2">
        <f t="shared" ref="C4:C33" si="0">1160/B4+2.003</f>
        <v>2.6223272824345969</v>
      </c>
      <c r="D4" s="1">
        <v>-3</v>
      </c>
      <c r="E4" s="4">
        <v>-4</v>
      </c>
      <c r="F4" s="4">
        <v>-1.6103028960319816</v>
      </c>
      <c r="G4" s="3">
        <f t="shared" ref="G4:H19" si="1">10^E4</f>
        <v>1E-4</v>
      </c>
      <c r="H4" s="3">
        <f t="shared" si="1"/>
        <v>2.4529974908358183E-2</v>
      </c>
      <c r="I4" s="3">
        <f t="shared" ref="I4:I33" si="2">C4-D4+E4+0.243*G4+(-0.32)*H4+F4+(-0.421)*G4+(-0.17)*H4</f>
        <v>-1.3101302480338257E-5</v>
      </c>
      <c r="K4" s="1">
        <v>1873</v>
      </c>
      <c r="L4" s="14">
        <f>-64000/K4+20.57</f>
        <v>-13.599781099839831</v>
      </c>
      <c r="M4" s="1">
        <v>1</v>
      </c>
      <c r="N4" s="4">
        <v>-4</v>
      </c>
      <c r="O4" s="4">
        <v>-1.8452058180590611</v>
      </c>
      <c r="P4" s="3">
        <f>10^N4</f>
        <v>1E-4</v>
      </c>
      <c r="Q4" s="3">
        <f>10^O4</f>
        <v>1.4282169466740597E-2</v>
      </c>
      <c r="R4" s="3">
        <f>2*(N4+0.043*P4+(-1.98)*Q4)+3*(O4+(-1.17)*P4+(-0.17)*Q4)-LOG(M4)-L4</f>
        <v>-2.0051853683256127E-5</v>
      </c>
      <c r="T4" s="1">
        <v>1873</v>
      </c>
      <c r="U4" s="2">
        <v>0.19586880000000001</v>
      </c>
      <c r="V4" s="2">
        <v>1.0003344000000001</v>
      </c>
      <c r="W4" s="4">
        <v>0.1140151869911991</v>
      </c>
      <c r="X4" s="4">
        <v>-0.60690579849639081</v>
      </c>
      <c r="Y4" s="1">
        <v>100</v>
      </c>
      <c r="AA4" s="18">
        <v>54.702067288204297</v>
      </c>
      <c r="AB4" s="14">
        <v>-2.302</v>
      </c>
      <c r="AC4" s="1">
        <v>1E-4</v>
      </c>
      <c r="AD4" s="4">
        <f t="shared" ref="AD4:AD32" si="3">-(-135100+23.43*1873)/8.314/1873/LN(10)</f>
        <v>2.54393306746756</v>
      </c>
      <c r="AE4" s="4">
        <f t="shared" ref="AE4:AE32" si="4">-(-117200-2.89*1873)/8.314/1873/LN(10)</f>
        <v>3.4195812414498779</v>
      </c>
      <c r="AF4" s="4">
        <f t="shared" ref="AF4:AF7" si="5">AB4-AD4+AE4-LOG(AC4)</f>
        <v>2.5736481739823178</v>
      </c>
    </row>
    <row r="5" spans="2:32" x14ac:dyDescent="0.2">
      <c r="B5" s="1">
        <v>1873</v>
      </c>
      <c r="C5" s="2">
        <f t="shared" si="0"/>
        <v>2.6223272824345969</v>
      </c>
      <c r="D5" s="1">
        <v>-3</v>
      </c>
      <c r="E5" s="4">
        <v>-3.5</v>
      </c>
      <c r="F5" s="4">
        <v>-2.1191541280403454</v>
      </c>
      <c r="G5" s="3">
        <f t="shared" si="1"/>
        <v>3.1622776601683783E-4</v>
      </c>
      <c r="H5" s="3">
        <f t="shared" si="1"/>
        <v>7.6005649039693774E-3</v>
      </c>
      <c r="I5" s="3">
        <f t="shared" si="2"/>
        <v>-6.0741095104408589E-4</v>
      </c>
      <c r="K5" s="1">
        <v>1873</v>
      </c>
      <c r="L5" s="14">
        <f t="shared" ref="L5:L33" si="6">-64000/K5+20.57</f>
        <v>-13.599781099839831</v>
      </c>
      <c r="M5" s="1">
        <v>1</v>
      </c>
      <c r="N5" s="4">
        <v>-3.5</v>
      </c>
      <c r="O5" s="4">
        <v>-2.1899452810989377</v>
      </c>
      <c r="P5" s="3">
        <f t="shared" ref="P5:Q13" si="7">10^N5</f>
        <v>3.1622776601683783E-4</v>
      </c>
      <c r="Q5" s="3">
        <f t="shared" si="7"/>
        <v>6.4573558331639924E-3</v>
      </c>
      <c r="R5" s="3">
        <f t="shared" ref="R5:R13" si="8">2*(N5+0.043*P5+(-1.98)*Q5)+3*(O5+(-1.17)*P5+(-0.17)*Q5)-LOG(M5)-L5</f>
        <v>-1.8879020675655056E-6</v>
      </c>
      <c r="T5" s="1">
        <v>1873</v>
      </c>
      <c r="U5" s="2">
        <v>0.20988000000000001</v>
      </c>
      <c r="V5" s="2">
        <v>0.95168500000000011</v>
      </c>
      <c r="W5" s="4">
        <v>0.1467075767392953</v>
      </c>
      <c r="X5" s="4">
        <v>-0.61976029510851083</v>
      </c>
      <c r="Y5" s="1">
        <v>100</v>
      </c>
      <c r="AA5" s="18">
        <v>48.982484560089098</v>
      </c>
      <c r="AB5" s="14">
        <v>-2.6480000000000001</v>
      </c>
      <c r="AC5" s="1">
        <v>1E-4</v>
      </c>
      <c r="AD5" s="4">
        <f t="shared" si="3"/>
        <v>2.54393306746756</v>
      </c>
      <c r="AE5" s="4">
        <f t="shared" si="4"/>
        <v>3.4195812414498779</v>
      </c>
      <c r="AF5" s="4">
        <f t="shared" si="5"/>
        <v>2.2276481739823177</v>
      </c>
    </row>
    <row r="6" spans="2:32" x14ac:dyDescent="0.2">
      <c r="B6" s="1">
        <v>1873</v>
      </c>
      <c r="C6" s="2">
        <f t="shared" si="0"/>
        <v>2.6223272824345969</v>
      </c>
      <c r="D6" s="1">
        <v>-3</v>
      </c>
      <c r="E6" s="4">
        <v>-3</v>
      </c>
      <c r="F6" s="4">
        <v>-2.6215798961289973</v>
      </c>
      <c r="G6" s="3">
        <f t="shared" si="1"/>
        <v>1E-3</v>
      </c>
      <c r="H6" s="3">
        <f t="shared" si="1"/>
        <v>2.3901221897683058E-3</v>
      </c>
      <c r="I6" s="3">
        <f t="shared" si="2"/>
        <v>-6.0177356738683478E-4</v>
      </c>
      <c r="K6" s="1">
        <v>1873</v>
      </c>
      <c r="L6" s="14">
        <f t="shared" si="6"/>
        <v>-13.599781099839831</v>
      </c>
      <c r="M6" s="1">
        <v>1</v>
      </c>
      <c r="N6" s="4">
        <v>-3</v>
      </c>
      <c r="O6" s="4">
        <v>-2.527701981621592</v>
      </c>
      <c r="P6" s="3">
        <f t="shared" si="7"/>
        <v>1E-3</v>
      </c>
      <c r="Q6" s="3">
        <f t="shared" si="7"/>
        <v>2.9668665926159479E-3</v>
      </c>
      <c r="R6" s="3">
        <f t="shared" si="8"/>
        <v>-1.0738693939416066E-5</v>
      </c>
      <c r="T6" s="1">
        <v>1873</v>
      </c>
      <c r="U6" s="2">
        <v>0.28706999999999999</v>
      </c>
      <c r="V6" s="2">
        <v>0.72750000000000026</v>
      </c>
      <c r="W6" s="4">
        <v>0.30230603938783751</v>
      </c>
      <c r="X6" s="4">
        <v>-0.68385985048834996</v>
      </c>
      <c r="Y6" s="1">
        <v>100</v>
      </c>
      <c r="AA6" s="18">
        <v>45.031585280256685</v>
      </c>
      <c r="AB6" s="14">
        <v>-2.907</v>
      </c>
      <c r="AC6" s="1">
        <v>1E-4</v>
      </c>
      <c r="AD6" s="4">
        <f t="shared" si="3"/>
        <v>2.54393306746756</v>
      </c>
      <c r="AE6" s="4">
        <f t="shared" si="4"/>
        <v>3.4195812414498779</v>
      </c>
      <c r="AF6" s="4">
        <f t="shared" si="5"/>
        <v>1.9686481739823183</v>
      </c>
    </row>
    <row r="7" spans="2:32" x14ac:dyDescent="0.2">
      <c r="B7" s="1">
        <v>1873</v>
      </c>
      <c r="C7" s="2">
        <f t="shared" si="0"/>
        <v>2.6223272824345969</v>
      </c>
      <c r="D7" s="1">
        <v>-3</v>
      </c>
      <c r="E7" s="4">
        <v>-2.5</v>
      </c>
      <c r="F7" s="4">
        <v>-3.1214243857058217</v>
      </c>
      <c r="G7" s="3">
        <f t="shared" si="1"/>
        <v>3.1622776601683764E-3</v>
      </c>
      <c r="H7" s="3">
        <f t="shared" si="1"/>
        <v>7.5609369110200809E-4</v>
      </c>
      <c r="I7" s="3">
        <f t="shared" si="2"/>
        <v>-3.0474603374964067E-5</v>
      </c>
      <c r="K7" s="1">
        <v>1873</v>
      </c>
      <c r="L7" s="14">
        <f t="shared" si="6"/>
        <v>-13.599781099839831</v>
      </c>
      <c r="M7" s="1">
        <v>1</v>
      </c>
      <c r="N7" s="4">
        <v>-2.5</v>
      </c>
      <c r="O7" s="4">
        <v>-2.8609343241931433</v>
      </c>
      <c r="P7" s="3">
        <f t="shared" si="7"/>
        <v>3.1622776601683764E-3</v>
      </c>
      <c r="Q7" s="3">
        <f t="shared" si="7"/>
        <v>1.3774177519513095E-3</v>
      </c>
      <c r="R7" s="3">
        <f t="shared" si="8"/>
        <v>-6.5687992378826721E-6</v>
      </c>
      <c r="T7" s="1">
        <v>1873</v>
      </c>
      <c r="U7" s="2">
        <v>0.37615000000000004</v>
      </c>
      <c r="V7" s="2">
        <v>0.53508499999999981</v>
      </c>
      <c r="W7" s="4">
        <v>0.44600137554863578</v>
      </c>
      <c r="X7" s="4">
        <v>-0.74840062869702118</v>
      </c>
      <c r="Y7" s="1">
        <v>100</v>
      </c>
      <c r="AA7" s="18">
        <v>37.584166496633344</v>
      </c>
      <c r="AB7" s="14">
        <v>-3.4790000000000001</v>
      </c>
      <c r="AC7" s="1">
        <v>1E-4</v>
      </c>
      <c r="AD7" s="4">
        <f t="shared" si="3"/>
        <v>2.54393306746756</v>
      </c>
      <c r="AE7" s="4">
        <f t="shared" si="4"/>
        <v>3.4195812414498779</v>
      </c>
      <c r="AF7" s="4">
        <f t="shared" si="5"/>
        <v>1.3966481739823173</v>
      </c>
    </row>
    <row r="8" spans="2:32" x14ac:dyDescent="0.2">
      <c r="B8" s="1">
        <v>1873</v>
      </c>
      <c r="C8" s="2">
        <f t="shared" si="0"/>
        <v>2.6223272824345969</v>
      </c>
      <c r="D8" s="1">
        <v>-3</v>
      </c>
      <c r="E8" s="4">
        <v>-2</v>
      </c>
      <c r="F8" s="4">
        <v>-3.6204298351102047</v>
      </c>
      <c r="G8" s="3">
        <f t="shared" si="1"/>
        <v>0.01</v>
      </c>
      <c r="H8" s="3">
        <f t="shared" si="1"/>
        <v>2.3964598920394808E-4</v>
      </c>
      <c r="I8" s="3">
        <f t="shared" si="2"/>
        <v>2.0789682121617335E-8</v>
      </c>
      <c r="K8" s="1">
        <v>1873</v>
      </c>
      <c r="L8" s="14">
        <f t="shared" si="6"/>
        <v>-13.599781099839831</v>
      </c>
      <c r="M8" s="1">
        <v>1</v>
      </c>
      <c r="N8" s="4">
        <v>-2</v>
      </c>
      <c r="O8" s="4">
        <v>-3.1875470525865937</v>
      </c>
      <c r="P8" s="3">
        <f t="shared" si="7"/>
        <v>0.01</v>
      </c>
      <c r="Q8" s="3">
        <f t="shared" si="7"/>
        <v>6.4931127970305463E-4</v>
      </c>
      <c r="R8" s="3">
        <f t="shared" si="8"/>
        <v>-2.479340221128723E-6</v>
      </c>
      <c r="T8" s="1">
        <v>1873</v>
      </c>
      <c r="U8" s="2">
        <v>0.47712000000000004</v>
      </c>
      <c r="V8" s="2">
        <v>0.37444000000000077</v>
      </c>
      <c r="W8" s="4">
        <v>0.58757583194851504</v>
      </c>
      <c r="X8" s="4">
        <v>-0.8087576110182555</v>
      </c>
      <c r="Y8" s="1">
        <v>100</v>
      </c>
      <c r="AA8" s="18">
        <v>60.002017552708566</v>
      </c>
      <c r="AB8" s="14">
        <v>-2.0499999999999998</v>
      </c>
      <c r="AC8" s="1">
        <v>2.0000000000000001E-4</v>
      </c>
      <c r="AD8" s="4">
        <f t="shared" si="3"/>
        <v>2.54393306746756</v>
      </c>
      <c r="AE8" s="4">
        <f t="shared" si="4"/>
        <v>3.4195812414498779</v>
      </c>
      <c r="AF8" s="4">
        <f>AB8-AD8+AE8-LOG(AC8)</f>
        <v>2.5246181783183363</v>
      </c>
    </row>
    <row r="9" spans="2:32" x14ac:dyDescent="0.2">
      <c r="B9" s="1">
        <v>1873</v>
      </c>
      <c r="C9" s="2">
        <f t="shared" si="0"/>
        <v>2.6223272824345969</v>
      </c>
      <c r="D9" s="1">
        <v>-3</v>
      </c>
      <c r="E9" s="4">
        <v>-1.5</v>
      </c>
      <c r="F9" s="4">
        <v>-4.1166680273748177</v>
      </c>
      <c r="G9" s="3">
        <f t="shared" si="1"/>
        <v>3.1622776601683784E-2</v>
      </c>
      <c r="H9" s="3">
        <f t="shared" si="1"/>
        <v>7.6441987920952817E-5</v>
      </c>
      <c r="I9" s="3">
        <f t="shared" si="2"/>
        <v>-7.0557494012324445E-6</v>
      </c>
      <c r="K9" s="1">
        <v>1873</v>
      </c>
      <c r="L9" s="14">
        <f t="shared" si="6"/>
        <v>-13.599781099839831</v>
      </c>
      <c r="M9" s="1">
        <v>1</v>
      </c>
      <c r="N9" s="4">
        <v>-1.5</v>
      </c>
      <c r="O9" s="4">
        <v>-3.4966925484730247</v>
      </c>
      <c r="P9" s="3">
        <f t="shared" si="7"/>
        <v>3.1622776601683784E-2</v>
      </c>
      <c r="Q9" s="3">
        <f t="shared" si="7"/>
        <v>3.1864525192943065E-4</v>
      </c>
      <c r="R9" s="3">
        <f t="shared" si="8"/>
        <v>2.7230604686678817E-6</v>
      </c>
      <c r="T9" s="1">
        <v>1873</v>
      </c>
      <c r="U9" s="2">
        <v>0.58998000000000017</v>
      </c>
      <c r="V9" s="2">
        <v>0.24556500000000003</v>
      </c>
      <c r="W9" s="4">
        <v>0.73585485627006086</v>
      </c>
      <c r="X9" s="4">
        <v>-0.85291604981210201</v>
      </c>
      <c r="Y9" s="1">
        <v>100</v>
      </c>
      <c r="AA9" s="18">
        <v>54.702067288204297</v>
      </c>
      <c r="AB9" s="14">
        <v>-2.302</v>
      </c>
      <c r="AC9" s="1">
        <v>2.0000000000000001E-4</v>
      </c>
      <c r="AD9" s="4">
        <f t="shared" si="3"/>
        <v>2.54393306746756</v>
      </c>
      <c r="AE9" s="4">
        <f t="shared" si="4"/>
        <v>3.4195812414498779</v>
      </c>
      <c r="AF9" s="4">
        <f t="shared" ref="AF9:AF12" si="9">AB9-AD9+AE9-LOG(AC9)</f>
        <v>2.2726181783183366</v>
      </c>
    </row>
    <row r="10" spans="2:32" x14ac:dyDescent="0.2">
      <c r="B10" s="1">
        <v>1873</v>
      </c>
      <c r="C10" s="2">
        <f t="shared" si="0"/>
        <v>2.6223272824345969</v>
      </c>
      <c r="D10" s="1">
        <v>-3</v>
      </c>
      <c r="E10" s="4">
        <v>-1</v>
      </c>
      <c r="F10" s="4">
        <v>-4.6045150850104628</v>
      </c>
      <c r="G10" s="3">
        <f t="shared" si="1"/>
        <v>0.1</v>
      </c>
      <c r="H10" s="3">
        <f t="shared" si="1"/>
        <v>2.485907215934144E-5</v>
      </c>
      <c r="I10" s="3">
        <f t="shared" si="2"/>
        <v>1.647877630246769E-8</v>
      </c>
      <c r="K10" s="1">
        <v>1873</v>
      </c>
      <c r="L10" s="14">
        <f t="shared" si="6"/>
        <v>-13.599781099839831</v>
      </c>
      <c r="M10" s="1">
        <v>1</v>
      </c>
      <c r="N10" s="4">
        <v>-1</v>
      </c>
      <c r="O10" s="4">
        <v>-3.7521946441797676</v>
      </c>
      <c r="P10" s="3">
        <f t="shared" si="7"/>
        <v>0.1</v>
      </c>
      <c r="Q10" s="3">
        <f t="shared" si="7"/>
        <v>1.7693158001653593E-4</v>
      </c>
      <c r="R10" s="3">
        <f t="shared" si="8"/>
        <v>6.2831378535577187E-6</v>
      </c>
      <c r="T10" s="1">
        <v>1873</v>
      </c>
      <c r="U10" s="2">
        <v>0.71472999999999987</v>
      </c>
      <c r="V10" s="2">
        <v>0.14846000000000048</v>
      </c>
      <c r="W10" s="4">
        <v>0.95012574581902121</v>
      </c>
      <c r="X10" s="4">
        <v>-0.76292738785392489</v>
      </c>
      <c r="Y10" s="1">
        <v>100</v>
      </c>
      <c r="AA10" s="18">
        <v>48.982484560089098</v>
      </c>
      <c r="AB10" s="14">
        <v>-2.6480000000000001</v>
      </c>
      <c r="AC10" s="1">
        <v>2.0000000000000001E-4</v>
      </c>
      <c r="AD10" s="4">
        <f t="shared" si="3"/>
        <v>2.54393306746756</v>
      </c>
      <c r="AE10" s="4">
        <f t="shared" si="4"/>
        <v>3.4195812414498779</v>
      </c>
      <c r="AF10" s="4">
        <f t="shared" si="9"/>
        <v>1.9266181783183365</v>
      </c>
    </row>
    <row r="11" spans="2:32" x14ac:dyDescent="0.2">
      <c r="B11" s="1">
        <v>1873</v>
      </c>
      <c r="C11" s="2">
        <f t="shared" si="0"/>
        <v>2.6223272824345969</v>
      </c>
      <c r="D11" s="1">
        <v>-3</v>
      </c>
      <c r="E11" s="4">
        <v>-0.5</v>
      </c>
      <c r="F11" s="4">
        <v>-5.0660388412079991</v>
      </c>
      <c r="G11" s="3">
        <f t="shared" si="1"/>
        <v>0.31622776601683794</v>
      </c>
      <c r="H11" s="3">
        <f t="shared" si="1"/>
        <v>8.5893669890623813E-6</v>
      </c>
      <c r="I11" s="3">
        <f t="shared" si="2"/>
        <v>-4.3099142245637851E-6</v>
      </c>
      <c r="K11" s="1">
        <v>1873</v>
      </c>
      <c r="L11" s="14">
        <f t="shared" si="6"/>
        <v>-13.599781099839831</v>
      </c>
      <c r="M11" s="1">
        <v>1</v>
      </c>
      <c r="N11" s="4">
        <v>-0.5</v>
      </c>
      <c r="O11" s="4">
        <v>-3.8387872770667864</v>
      </c>
      <c r="P11" s="3">
        <f t="shared" si="7"/>
        <v>0.31622776601683794</v>
      </c>
      <c r="Q11" s="3">
        <f t="shared" si="7"/>
        <v>1.4494816541532396E-4</v>
      </c>
      <c r="R11" s="3">
        <f t="shared" si="8"/>
        <v>7.4794984143977672E-6</v>
      </c>
      <c r="T11" s="1">
        <v>1873</v>
      </c>
      <c r="U11" s="2">
        <v>0.19586880000000001</v>
      </c>
      <c r="V11" s="2">
        <v>1.0003344000000001</v>
      </c>
      <c r="W11" s="4">
        <v>-9.3276421623776432E-2</v>
      </c>
      <c r="X11" s="4">
        <v>-1.0048184054681304</v>
      </c>
      <c r="Y11" s="1">
        <v>150</v>
      </c>
      <c r="AA11" s="18">
        <v>45.031585280256685</v>
      </c>
      <c r="AB11" s="14">
        <v>-2.907</v>
      </c>
      <c r="AC11" s="1">
        <v>2.0000000000000001E-4</v>
      </c>
      <c r="AD11" s="4">
        <f t="shared" si="3"/>
        <v>2.54393306746756</v>
      </c>
      <c r="AE11" s="4">
        <f t="shared" si="4"/>
        <v>3.4195812414498779</v>
      </c>
      <c r="AF11" s="4">
        <f t="shared" si="9"/>
        <v>1.667618178318337</v>
      </c>
    </row>
    <row r="12" spans="2:32" x14ac:dyDescent="0.2">
      <c r="B12" s="1">
        <v>1873</v>
      </c>
      <c r="C12" s="2">
        <f t="shared" si="0"/>
        <v>2.6223272824345969</v>
      </c>
      <c r="D12" s="1">
        <v>-3</v>
      </c>
      <c r="E12" s="4">
        <v>0</v>
      </c>
      <c r="F12" s="4">
        <v>-5.4443256016968018</v>
      </c>
      <c r="G12" s="3">
        <f t="shared" si="1"/>
        <v>1</v>
      </c>
      <c r="H12" s="3">
        <f t="shared" si="1"/>
        <v>3.5947972294502318E-6</v>
      </c>
      <c r="I12" s="3">
        <f t="shared" si="2"/>
        <v>-8.0712846953584438E-8</v>
      </c>
      <c r="K12" s="1">
        <v>1873</v>
      </c>
      <c r="L12" s="14">
        <f t="shared" si="6"/>
        <v>-13.599781099839831</v>
      </c>
      <c r="M12" s="1">
        <v>1</v>
      </c>
      <c r="N12" s="4">
        <v>-0.25</v>
      </c>
      <c r="O12" s="4">
        <v>-3.7246163967265287</v>
      </c>
      <c r="P12" s="3">
        <f t="shared" si="7"/>
        <v>0.56234132519034907</v>
      </c>
      <c r="Q12" s="3">
        <f t="shared" si="7"/>
        <v>1.8853136125223597E-4</v>
      </c>
      <c r="R12" s="3">
        <f t="shared" si="8"/>
        <v>-3.6752297630648911E-4</v>
      </c>
      <c r="T12" s="1">
        <v>1873</v>
      </c>
      <c r="U12" s="2">
        <v>0.20988000000000001</v>
      </c>
      <c r="V12" s="2">
        <v>0.95168500000000011</v>
      </c>
      <c r="W12" s="4">
        <v>-6.1252532588410499E-2</v>
      </c>
      <c r="X12" s="4">
        <v>-1.0211063325616883</v>
      </c>
      <c r="Y12" s="1">
        <v>150</v>
      </c>
      <c r="AA12" s="18">
        <v>37.584166496633344</v>
      </c>
      <c r="AB12" s="14">
        <v>-3.4790000000000001</v>
      </c>
      <c r="AC12" s="1">
        <v>2.0000000000000001E-4</v>
      </c>
      <c r="AD12" s="4">
        <f t="shared" si="3"/>
        <v>2.54393306746756</v>
      </c>
      <c r="AE12" s="4">
        <f t="shared" si="4"/>
        <v>3.4195812414498779</v>
      </c>
      <c r="AF12" s="4">
        <f t="shared" si="9"/>
        <v>1.0956181783183361</v>
      </c>
    </row>
    <row r="13" spans="2:32" x14ac:dyDescent="0.2">
      <c r="B13" s="1">
        <v>1873</v>
      </c>
      <c r="C13" s="2">
        <f t="shared" si="0"/>
        <v>2.6223272824345969</v>
      </c>
      <c r="D13" s="1">
        <v>-2</v>
      </c>
      <c r="E13" s="4">
        <v>-4</v>
      </c>
      <c r="F13" s="4">
        <v>-0.44890059779388541</v>
      </c>
      <c r="G13" s="3">
        <f t="shared" si="1"/>
        <v>1E-4</v>
      </c>
      <c r="H13" s="3">
        <f t="shared" si="1"/>
        <v>0.355712725505897</v>
      </c>
      <c r="I13" s="3">
        <f t="shared" si="2"/>
        <v>-8.9035085717809742E-4</v>
      </c>
      <c r="K13" s="1">
        <v>1873</v>
      </c>
      <c r="L13" s="14">
        <f t="shared" si="6"/>
        <v>-13.599781099839831</v>
      </c>
      <c r="M13" s="1">
        <v>1</v>
      </c>
      <c r="N13" s="4">
        <v>0</v>
      </c>
      <c r="O13" s="4">
        <v>-3.3913213959134398</v>
      </c>
      <c r="P13" s="3">
        <f t="shared" si="7"/>
        <v>1</v>
      </c>
      <c r="Q13" s="3">
        <f t="shared" si="7"/>
        <v>4.0614265552812708E-4</v>
      </c>
      <c r="R13" s="3">
        <f t="shared" si="8"/>
        <v>1.4544292987750396E-6</v>
      </c>
      <c r="T13" s="1">
        <v>1873</v>
      </c>
      <c r="U13" s="2">
        <v>0.28706999999999999</v>
      </c>
      <c r="V13" s="2">
        <v>0.72750000000000026</v>
      </c>
      <c r="W13" s="4">
        <v>8.5584763640466216E-2</v>
      </c>
      <c r="X13" s="4">
        <v>-1.107309761434264</v>
      </c>
      <c r="Y13" s="1">
        <v>150</v>
      </c>
      <c r="AA13" s="18">
        <v>60.002017552708566</v>
      </c>
      <c r="AB13" s="14">
        <v>-2.0499999999999998</v>
      </c>
      <c r="AC13" s="1">
        <v>5.0000000000000001E-4</v>
      </c>
      <c r="AD13" s="4">
        <f t="shared" si="3"/>
        <v>2.54393306746756</v>
      </c>
      <c r="AE13" s="4">
        <f t="shared" si="4"/>
        <v>3.4195812414498779</v>
      </c>
      <c r="AF13" s="4">
        <f>AB13-AD13+AE13-LOG(AC13)</f>
        <v>2.1266781696462989</v>
      </c>
    </row>
    <row r="14" spans="2:32" x14ac:dyDescent="0.2">
      <c r="B14" s="1">
        <v>1873</v>
      </c>
      <c r="C14" s="2">
        <f t="shared" si="0"/>
        <v>2.6223272824345969</v>
      </c>
      <c r="D14" s="1">
        <v>-2</v>
      </c>
      <c r="E14" s="4">
        <v>-3.5</v>
      </c>
      <c r="F14" s="4">
        <v>-1.0825678940694161</v>
      </c>
      <c r="G14" s="3">
        <f t="shared" si="1"/>
        <v>3.1622776601683783E-4</v>
      </c>
      <c r="H14" s="3">
        <f t="shared" si="1"/>
        <v>8.268602338549591E-2</v>
      </c>
      <c r="I14" s="3">
        <f t="shared" si="2"/>
        <v>-8.1305163606330659E-4</v>
      </c>
      <c r="K14" s="1">
        <v>1873</v>
      </c>
      <c r="L14" s="14">
        <f>-64000/K14+20.57</f>
        <v>-13.599781099839831</v>
      </c>
      <c r="M14" s="1">
        <v>0.1</v>
      </c>
      <c r="N14" s="4">
        <v>-4</v>
      </c>
      <c r="O14" s="4">
        <v>-2.1901896142917932</v>
      </c>
      <c r="P14" s="3">
        <f>10^N14</f>
        <v>1E-4</v>
      </c>
      <c r="Q14" s="3">
        <f>10^O14</f>
        <v>6.453723959634363E-3</v>
      </c>
      <c r="R14" s="3">
        <f>2*(N14+0.043*P14+(-1.98)*Q14)+3*(O14+(-1.17)*P14+(-0.17)*Q14)-LOG(M14)-L14</f>
        <v>2.1710864885449155E-5</v>
      </c>
      <c r="T14" s="1">
        <v>1873</v>
      </c>
      <c r="U14" s="2">
        <v>0.37615000000000004</v>
      </c>
      <c r="V14" s="2">
        <v>0.53508499999999981</v>
      </c>
      <c r="W14" s="4">
        <v>0.2173832762524554</v>
      </c>
      <c r="X14" s="4">
        <v>-1.2029106801951366</v>
      </c>
      <c r="Y14" s="1">
        <v>150</v>
      </c>
      <c r="AA14" s="18">
        <v>54.702067288204297</v>
      </c>
      <c r="AB14" s="14">
        <v>-2.302</v>
      </c>
      <c r="AC14" s="1">
        <v>5.0000000000000001E-4</v>
      </c>
      <c r="AD14" s="4">
        <f t="shared" si="3"/>
        <v>2.54393306746756</v>
      </c>
      <c r="AE14" s="4">
        <f t="shared" si="4"/>
        <v>3.4195812414498779</v>
      </c>
      <c r="AF14" s="4">
        <f t="shared" ref="AF14:AF17" si="10">AB14-AD14+AE14-LOG(AC14)</f>
        <v>1.8746781696462991</v>
      </c>
    </row>
    <row r="15" spans="2:32" x14ac:dyDescent="0.2">
      <c r="B15" s="1">
        <v>1873</v>
      </c>
      <c r="C15" s="2">
        <f t="shared" si="0"/>
        <v>2.6223272824345969</v>
      </c>
      <c r="D15" s="1">
        <v>-2</v>
      </c>
      <c r="E15" s="4">
        <v>-3</v>
      </c>
      <c r="F15" s="4">
        <v>-1.610137971026774</v>
      </c>
      <c r="G15" s="3">
        <f t="shared" si="1"/>
        <v>1E-3</v>
      </c>
      <c r="H15" s="3">
        <f t="shared" si="1"/>
        <v>2.4539292029971863E-2</v>
      </c>
      <c r="I15" s="3">
        <f t="shared" si="2"/>
        <v>-1.2941686863250992E-5</v>
      </c>
      <c r="K15" s="1">
        <v>1873</v>
      </c>
      <c r="L15" s="14">
        <f t="shared" si="6"/>
        <v>-13.599781099839831</v>
      </c>
      <c r="M15" s="1">
        <v>0.1</v>
      </c>
      <c r="N15" s="4">
        <v>-3.5</v>
      </c>
      <c r="O15" s="4">
        <v>-2.5284861578337354</v>
      </c>
      <c r="P15" s="3">
        <f t="shared" ref="P15:Q23" si="11">10^N15</f>
        <v>3.1622776601683783E-4</v>
      </c>
      <c r="Q15" s="3">
        <f t="shared" si="11"/>
        <v>2.9615143555432729E-3</v>
      </c>
      <c r="R15" s="3">
        <f t="shared" ref="R15:R23" si="12">2*(N15+0.043*P15+(-1.98)*Q15)+3*(O15+(-1.17)*P15+(-0.17)*Q15)-LOG(M15)-L15</f>
        <v>1.8932985028641269E-6</v>
      </c>
      <c r="T15" s="1">
        <v>1873</v>
      </c>
      <c r="U15" s="2">
        <v>0.47712000000000004</v>
      </c>
      <c r="V15" s="2">
        <v>0.37444000000000077</v>
      </c>
      <c r="W15" s="4">
        <v>0.33933471892888661</v>
      </c>
      <c r="X15" s="4">
        <v>-1.310968721029925</v>
      </c>
      <c r="Y15" s="1">
        <v>150</v>
      </c>
      <c r="AA15" s="18">
        <v>48.982484560089098</v>
      </c>
      <c r="AB15" s="14">
        <v>-2.6480000000000001</v>
      </c>
      <c r="AC15" s="1">
        <v>5.0000000000000001E-4</v>
      </c>
      <c r="AD15" s="4">
        <f t="shared" si="3"/>
        <v>2.54393306746756</v>
      </c>
      <c r="AE15" s="4">
        <f t="shared" si="4"/>
        <v>3.4195812414498779</v>
      </c>
      <c r="AF15" s="4">
        <f t="shared" si="10"/>
        <v>1.528678169646299</v>
      </c>
    </row>
    <row r="16" spans="2:32" x14ac:dyDescent="0.2">
      <c r="B16" s="1">
        <v>1873</v>
      </c>
      <c r="C16" s="2">
        <f t="shared" si="0"/>
        <v>2.6223272824345969</v>
      </c>
      <c r="D16" s="1">
        <v>-2</v>
      </c>
      <c r="E16" s="4">
        <v>-2.5</v>
      </c>
      <c r="F16" s="4">
        <v>-2.1186389258727449</v>
      </c>
      <c r="G16" s="3">
        <f t="shared" si="1"/>
        <v>3.1622776601683764E-3</v>
      </c>
      <c r="H16" s="3">
        <f t="shared" si="1"/>
        <v>7.6095867802823281E-3</v>
      </c>
      <c r="I16" s="3">
        <f t="shared" si="2"/>
        <v>-6.0322638399655602E-4</v>
      </c>
      <c r="K16" s="1">
        <v>1873</v>
      </c>
      <c r="L16" s="14">
        <f t="shared" si="6"/>
        <v>-13.599781099839831</v>
      </c>
      <c r="M16" s="1">
        <v>0.1</v>
      </c>
      <c r="N16" s="4">
        <v>-3</v>
      </c>
      <c r="O16" s="4">
        <v>-2.863542686402365</v>
      </c>
      <c r="P16" s="3">
        <f t="shared" si="11"/>
        <v>1E-3</v>
      </c>
      <c r="Q16" s="3">
        <f t="shared" si="11"/>
        <v>1.3691698073452084E-3</v>
      </c>
      <c r="R16" s="3">
        <f t="shared" si="12"/>
        <v>-3.911484060985515E-4</v>
      </c>
      <c r="T16" s="1">
        <v>1873</v>
      </c>
      <c r="U16" s="2">
        <v>0.58998000000000017</v>
      </c>
      <c r="V16" s="2">
        <v>0.24556500000000003</v>
      </c>
      <c r="W16" s="4">
        <v>0.45483783639410208</v>
      </c>
      <c r="X16" s="4">
        <v>-1.4355710253441369</v>
      </c>
      <c r="Y16" s="1">
        <v>150</v>
      </c>
      <c r="AA16" s="18">
        <v>45.031585280256685</v>
      </c>
      <c r="AB16" s="14">
        <v>-2.907</v>
      </c>
      <c r="AC16" s="1">
        <v>5.0000000000000001E-4</v>
      </c>
      <c r="AD16" s="4">
        <f t="shared" si="3"/>
        <v>2.54393306746756</v>
      </c>
      <c r="AE16" s="4">
        <f t="shared" si="4"/>
        <v>3.4195812414498779</v>
      </c>
      <c r="AF16" s="4">
        <f t="shared" si="10"/>
        <v>1.2696781696462995</v>
      </c>
    </row>
    <row r="17" spans="2:32" x14ac:dyDescent="0.2">
      <c r="B17" s="1">
        <v>1873</v>
      </c>
      <c r="C17" s="2">
        <f t="shared" si="0"/>
        <v>2.6223272824345969</v>
      </c>
      <c r="D17" s="1">
        <v>-2</v>
      </c>
      <c r="E17" s="4">
        <v>-2</v>
      </c>
      <c r="F17" s="4">
        <v>-2.6193699296643986</v>
      </c>
      <c r="G17" s="3">
        <f t="shared" si="1"/>
        <v>0.01</v>
      </c>
      <c r="H17" s="3">
        <f t="shared" si="1"/>
        <v>2.402315648923892E-3</v>
      </c>
      <c r="I17" s="3">
        <f t="shared" si="2"/>
        <v>2.1810222557296739E-7</v>
      </c>
      <c r="K17" s="1">
        <v>1873</v>
      </c>
      <c r="L17" s="14">
        <f t="shared" si="6"/>
        <v>-13.599781099839831</v>
      </c>
      <c r="M17" s="1">
        <v>0.1</v>
      </c>
      <c r="N17" s="4">
        <v>-2.5</v>
      </c>
      <c r="O17" s="4">
        <v>-3.1953874522955799</v>
      </c>
      <c r="P17" s="3">
        <f t="shared" si="11"/>
        <v>3.1622776601683764E-3</v>
      </c>
      <c r="Q17" s="3">
        <f t="shared" si="11"/>
        <v>6.3769431853091579E-4</v>
      </c>
      <c r="R17" s="3">
        <f t="shared" si="12"/>
        <v>-5.9389359160277877E-5</v>
      </c>
      <c r="T17" s="1">
        <v>1873</v>
      </c>
      <c r="U17" s="2">
        <v>0.71472999999999987</v>
      </c>
      <c r="V17" s="2">
        <v>0.14846000000000048</v>
      </c>
      <c r="W17" s="4">
        <v>0.56917366849366002</v>
      </c>
      <c r="X17" s="4">
        <v>-1.5783775617835092</v>
      </c>
      <c r="Y17" s="1">
        <v>150</v>
      </c>
      <c r="AA17" s="18">
        <v>37.584166496633344</v>
      </c>
      <c r="AB17" s="14">
        <v>-3.4790000000000001</v>
      </c>
      <c r="AC17" s="1">
        <v>5.0000000000000001E-4</v>
      </c>
      <c r="AD17" s="4">
        <f t="shared" si="3"/>
        <v>2.54393306746756</v>
      </c>
      <c r="AE17" s="4">
        <f t="shared" si="4"/>
        <v>3.4195812414498779</v>
      </c>
      <c r="AF17" s="4">
        <f t="shared" si="10"/>
        <v>0.69767816964629858</v>
      </c>
    </row>
    <row r="18" spans="2:32" x14ac:dyDescent="0.2">
      <c r="B18" s="1">
        <v>1873</v>
      </c>
      <c r="C18" s="2">
        <f t="shared" si="0"/>
        <v>2.6223272824345969</v>
      </c>
      <c r="D18" s="1">
        <v>-2</v>
      </c>
      <c r="E18" s="4">
        <v>-1.5</v>
      </c>
      <c r="F18" s="4">
        <v>-3.1164925890465387</v>
      </c>
      <c r="G18" s="3">
        <f t="shared" si="1"/>
        <v>3.1622776601683784E-2</v>
      </c>
      <c r="H18" s="3">
        <f t="shared" si="1"/>
        <v>7.6472873792707047E-4</v>
      </c>
      <c r="I18" s="3">
        <f t="shared" si="2"/>
        <v>-1.6887792862596169E-4</v>
      </c>
      <c r="K18" s="1">
        <v>1873</v>
      </c>
      <c r="L18" s="14">
        <f t="shared" si="6"/>
        <v>-13.599781099839831</v>
      </c>
      <c r="M18" s="1">
        <v>0.1</v>
      </c>
      <c r="N18" s="4">
        <v>-2</v>
      </c>
      <c r="O18" s="4">
        <v>-3.5215970664683849</v>
      </c>
      <c r="P18" s="3">
        <f t="shared" si="11"/>
        <v>0.01</v>
      </c>
      <c r="Q18" s="3">
        <f t="shared" si="11"/>
        <v>3.008866600586863E-4</v>
      </c>
      <c r="R18" s="3">
        <f t="shared" si="12"/>
        <v>-5.9506293578692748E-4</v>
      </c>
      <c r="T18" s="1">
        <v>1873</v>
      </c>
      <c r="U18" s="2">
        <v>0.85136999999999996</v>
      </c>
      <c r="V18" s="2">
        <v>8.3125000000000338E-2</v>
      </c>
      <c r="W18" s="4">
        <v>0.68673453147301999</v>
      </c>
      <c r="X18" s="4">
        <v>-1.7283399602994278</v>
      </c>
      <c r="Y18" s="1">
        <v>150</v>
      </c>
      <c r="AA18" s="18">
        <v>60.002017552708566</v>
      </c>
      <c r="AB18" s="14">
        <v>-2.0499999999999998</v>
      </c>
      <c r="AC18" s="1">
        <v>1E-3</v>
      </c>
      <c r="AD18" s="4">
        <f t="shared" si="3"/>
        <v>2.54393306746756</v>
      </c>
      <c r="AE18" s="4">
        <f t="shared" si="4"/>
        <v>3.4195812414498779</v>
      </c>
      <c r="AF18" s="4">
        <f>AB18-AD18+AE18-LOG(AC18)</f>
        <v>1.8256481739823176</v>
      </c>
    </row>
    <row r="19" spans="2:32" x14ac:dyDescent="0.2">
      <c r="B19" s="1">
        <v>1873</v>
      </c>
      <c r="C19" s="2">
        <f t="shared" si="0"/>
        <v>2.6223272824345969</v>
      </c>
      <c r="D19" s="1">
        <v>-2</v>
      </c>
      <c r="E19" s="4">
        <v>-1</v>
      </c>
      <c r="F19" s="4">
        <v>-3.6044053362089636</v>
      </c>
      <c r="G19" s="3">
        <f t="shared" si="1"/>
        <v>0.1</v>
      </c>
      <c r="H19" s="3">
        <f t="shared" si="1"/>
        <v>2.4865354988715382E-4</v>
      </c>
      <c r="I19" s="3">
        <f t="shared" si="2"/>
        <v>1.0598618857698169E-7</v>
      </c>
      <c r="K19" s="1">
        <v>1873</v>
      </c>
      <c r="L19" s="14">
        <f t="shared" si="6"/>
        <v>-13.599781099839831</v>
      </c>
      <c r="M19" s="1">
        <v>0.1</v>
      </c>
      <c r="N19" s="4">
        <v>-1.5</v>
      </c>
      <c r="O19" s="4">
        <v>-3.8303772826829183</v>
      </c>
      <c r="P19" s="3">
        <f t="shared" si="11"/>
        <v>3.1622776601683784E-2</v>
      </c>
      <c r="Q19" s="3">
        <f t="shared" si="11"/>
        <v>1.4778240069895592E-4</v>
      </c>
      <c r="R19" s="3">
        <f>2*(N19+0.043*P19+(-1.98)*Q19)+3*(O19+(-1.17)*P19+(-0.17)*Q19)-LOG(M19)-L19</f>
        <v>-2.8772262421483674E-4</v>
      </c>
      <c r="T19" s="1">
        <v>1873</v>
      </c>
      <c r="U19" s="2">
        <v>0.99990000000000034</v>
      </c>
      <c r="V19" s="2">
        <v>4.9560000000000493E-2</v>
      </c>
      <c r="W19" s="4">
        <v>0.82212593354490349</v>
      </c>
      <c r="X19" s="4">
        <v>-1.7954644752865372</v>
      </c>
      <c r="Y19" s="1">
        <v>150</v>
      </c>
      <c r="AA19" s="18">
        <v>54.702067288204297</v>
      </c>
      <c r="AB19" s="14">
        <v>-2.302</v>
      </c>
      <c r="AC19" s="1">
        <v>1E-3</v>
      </c>
      <c r="AD19" s="4">
        <f t="shared" si="3"/>
        <v>2.54393306746756</v>
      </c>
      <c r="AE19" s="4">
        <f t="shared" si="4"/>
        <v>3.4195812414498779</v>
      </c>
      <c r="AF19" s="4">
        <f t="shared" ref="AF19:AF22" si="13">AB19-AD19+AE19-LOG(AC19)</f>
        <v>1.5736481739823178</v>
      </c>
    </row>
    <row r="20" spans="2:32" x14ac:dyDescent="0.2">
      <c r="B20" s="1">
        <v>1873</v>
      </c>
      <c r="C20" s="2">
        <f t="shared" si="0"/>
        <v>2.6223272824345969</v>
      </c>
      <c r="D20" s="1">
        <v>-2</v>
      </c>
      <c r="E20" s="4">
        <v>-0.5</v>
      </c>
      <c r="F20" s="4">
        <v>-4.0660012637089462</v>
      </c>
      <c r="G20" s="3">
        <f t="shared" ref="G20:H33" si="14">10^E20</f>
        <v>0.31622776601683794</v>
      </c>
      <c r="H20" s="3">
        <f t="shared" si="14"/>
        <v>8.5901102195373654E-5</v>
      </c>
      <c r="I20" s="3">
        <f t="shared" si="2"/>
        <v>-4.61516542250594E-6</v>
      </c>
      <c r="K20" s="1">
        <v>1873</v>
      </c>
      <c r="L20" s="14">
        <f t="shared" si="6"/>
        <v>-13.599781099839831</v>
      </c>
      <c r="M20" s="1">
        <v>0.1</v>
      </c>
      <c r="N20" s="4">
        <v>-1</v>
      </c>
      <c r="O20" s="4">
        <v>-4.0857240333836495</v>
      </c>
      <c r="P20" s="3">
        <f t="shared" si="11"/>
        <v>0.1</v>
      </c>
      <c r="Q20" s="3">
        <f t="shared" si="11"/>
        <v>8.2087299139560875E-5</v>
      </c>
      <c r="R20" s="3">
        <f t="shared" si="12"/>
        <v>-1.5793053827195536E-4</v>
      </c>
      <c r="T20" s="1">
        <v>1873</v>
      </c>
      <c r="U20" s="2">
        <v>0.19586880000000001</v>
      </c>
      <c r="V20" s="2">
        <v>1.0003344000000001</v>
      </c>
      <c r="W20" s="4">
        <v>-0.22920117164245848</v>
      </c>
      <c r="X20" s="4">
        <v>-1.2728703083609512</v>
      </c>
      <c r="Y20" s="1">
        <v>200</v>
      </c>
      <c r="AA20" s="18">
        <v>48.982484560089098</v>
      </c>
      <c r="AB20" s="14">
        <v>-2.6480000000000001</v>
      </c>
      <c r="AC20" s="1">
        <v>1E-3</v>
      </c>
      <c r="AD20" s="4">
        <f t="shared" si="3"/>
        <v>2.54393306746756</v>
      </c>
      <c r="AE20" s="4">
        <f t="shared" si="4"/>
        <v>3.4195812414498779</v>
      </c>
      <c r="AF20" s="4">
        <f t="shared" si="13"/>
        <v>1.2276481739823177</v>
      </c>
    </row>
    <row r="21" spans="2:32" x14ac:dyDescent="0.2">
      <c r="B21" s="1">
        <v>1873</v>
      </c>
      <c r="C21" s="2">
        <f t="shared" si="0"/>
        <v>2.6223272824345969</v>
      </c>
      <c r="D21" s="1">
        <v>-2</v>
      </c>
      <c r="E21" s="4">
        <v>0</v>
      </c>
      <c r="F21" s="4">
        <v>-4.444310534334222</v>
      </c>
      <c r="G21" s="3">
        <f t="shared" si="14"/>
        <v>1</v>
      </c>
      <c r="H21" s="3">
        <f t="shared" si="14"/>
        <v>3.5949219490934906E-5</v>
      </c>
      <c r="I21" s="3">
        <f t="shared" si="2"/>
        <v>-8.6701717502532762E-7</v>
      </c>
      <c r="K21" s="1">
        <v>1873</v>
      </c>
      <c r="L21" s="14">
        <f t="shared" si="6"/>
        <v>-13.599781099839831</v>
      </c>
      <c r="M21" s="1">
        <v>0.1</v>
      </c>
      <c r="N21" s="4">
        <v>-0.5</v>
      </c>
      <c r="O21" s="4">
        <v>-4.1722818305858276</v>
      </c>
      <c r="P21" s="3">
        <f t="shared" si="11"/>
        <v>0.31622776601683794</v>
      </c>
      <c r="Q21" s="3">
        <f t="shared" si="11"/>
        <v>6.7254007722133293E-5</v>
      </c>
      <c r="R21" s="3">
        <f t="shared" si="12"/>
        <v>-1.2888817382084028E-4</v>
      </c>
      <c r="T21" s="1">
        <v>1873</v>
      </c>
      <c r="U21" s="2">
        <v>0.20988000000000001</v>
      </c>
      <c r="V21" s="2">
        <v>0.95168500000000011</v>
      </c>
      <c r="W21" s="4">
        <v>-0.19777637593736067</v>
      </c>
      <c r="X21" s="4">
        <v>-1.2906622062708979</v>
      </c>
      <c r="Y21" s="1">
        <v>200</v>
      </c>
      <c r="AA21" s="18">
        <v>45.031585280256685</v>
      </c>
      <c r="AB21" s="14">
        <v>-2.907</v>
      </c>
      <c r="AC21" s="1">
        <v>1E-3</v>
      </c>
      <c r="AD21" s="4">
        <f t="shared" si="3"/>
        <v>2.54393306746756</v>
      </c>
      <c r="AE21" s="4">
        <f t="shared" si="4"/>
        <v>3.4195812414498779</v>
      </c>
      <c r="AF21" s="4">
        <f t="shared" si="13"/>
        <v>0.96864817398231828</v>
      </c>
    </row>
    <row r="22" spans="2:32" x14ac:dyDescent="0.2">
      <c r="B22" s="1">
        <v>1873</v>
      </c>
      <c r="C22" s="2">
        <f t="shared" si="0"/>
        <v>2.6223272824345969</v>
      </c>
      <c r="D22" s="1">
        <v>-1</v>
      </c>
      <c r="E22" s="4">
        <v>-3</v>
      </c>
      <c r="F22" s="4">
        <v>-0.44863283526809611</v>
      </c>
      <c r="G22" s="3">
        <f t="shared" si="14"/>
        <v>1E-3</v>
      </c>
      <c r="H22" s="3">
        <f t="shared" si="14"/>
        <v>0.35593210638633221</v>
      </c>
      <c r="I22" s="3">
        <f t="shared" si="2"/>
        <v>-8.9028496280198904E-4</v>
      </c>
      <c r="K22" s="1">
        <v>1873</v>
      </c>
      <c r="L22" s="14">
        <f t="shared" si="6"/>
        <v>-13.599781099839831</v>
      </c>
      <c r="M22" s="1">
        <v>0.1</v>
      </c>
      <c r="N22" s="4">
        <v>-0.25</v>
      </c>
      <c r="O22" s="4">
        <v>-4.0580338955022759</v>
      </c>
      <c r="P22" s="3">
        <f t="shared" si="11"/>
        <v>0.56234132519034907</v>
      </c>
      <c r="Q22" s="3">
        <f t="shared" si="11"/>
        <v>8.7491548779011647E-5</v>
      </c>
      <c r="R22" s="3">
        <f t="shared" si="12"/>
        <v>-1.6837134179326085E-4</v>
      </c>
      <c r="T22" s="1">
        <v>1873</v>
      </c>
      <c r="U22" s="2">
        <v>0.28706999999999999</v>
      </c>
      <c r="V22" s="2">
        <v>0.72750000000000026</v>
      </c>
      <c r="W22" s="4">
        <v>-5.3053812539970858E-2</v>
      </c>
      <c r="X22" s="4">
        <v>-1.3853917146150594</v>
      </c>
      <c r="Y22" s="1">
        <v>200</v>
      </c>
      <c r="AA22" s="18">
        <v>37.584166496633344</v>
      </c>
      <c r="AB22" s="14">
        <v>-3.4790000000000001</v>
      </c>
      <c r="AC22" s="1">
        <v>1E-3</v>
      </c>
      <c r="AD22" s="4">
        <f t="shared" si="3"/>
        <v>2.54393306746756</v>
      </c>
      <c r="AE22" s="4">
        <f t="shared" si="4"/>
        <v>3.4195812414498779</v>
      </c>
      <c r="AF22" s="4">
        <f t="shared" si="13"/>
        <v>0.39664817398231733</v>
      </c>
    </row>
    <row r="23" spans="2:32" x14ac:dyDescent="0.2">
      <c r="B23" s="1">
        <v>1873</v>
      </c>
      <c r="C23" s="2">
        <f t="shared" si="0"/>
        <v>2.6223272824345969</v>
      </c>
      <c r="D23" s="1">
        <v>-1</v>
      </c>
      <c r="E23" s="4">
        <v>-2.5</v>
      </c>
      <c r="F23" s="4">
        <v>-1.0819909959490093</v>
      </c>
      <c r="G23" s="3">
        <f t="shared" si="14"/>
        <v>3.1622776601683764E-3</v>
      </c>
      <c r="H23" s="3">
        <f t="shared" si="14"/>
        <v>8.2795932927867133E-2</v>
      </c>
      <c r="I23" s="3">
        <f t="shared" si="2"/>
        <v>-7.9660607257725329E-4</v>
      </c>
      <c r="K23" s="1">
        <v>1873</v>
      </c>
      <c r="L23" s="14">
        <f t="shared" si="6"/>
        <v>-13.599781099839831</v>
      </c>
      <c r="M23" s="1">
        <v>0.1</v>
      </c>
      <c r="N23" s="4">
        <v>0</v>
      </c>
      <c r="O23" s="4">
        <v>-3.7251026142695993</v>
      </c>
      <c r="P23" s="3">
        <f t="shared" si="11"/>
        <v>1</v>
      </c>
      <c r="Q23" s="3">
        <f t="shared" si="11"/>
        <v>1.8832040770608099E-4</v>
      </c>
      <c r="R23" s="3">
        <f t="shared" si="12"/>
        <v>-3.6853519141466506E-4</v>
      </c>
      <c r="T23" s="1">
        <v>1873</v>
      </c>
      <c r="U23" s="2">
        <v>0.37615000000000004</v>
      </c>
      <c r="V23" s="2">
        <v>0.53508499999999981</v>
      </c>
      <c r="W23" s="4">
        <v>7.4220384720658311E-2</v>
      </c>
      <c r="X23" s="4">
        <v>-1.492361698019079</v>
      </c>
      <c r="Y23" s="1">
        <v>200</v>
      </c>
      <c r="AA23" s="18">
        <v>60.002017552708566</v>
      </c>
      <c r="AB23" s="14">
        <v>-2.0499999999999998</v>
      </c>
      <c r="AC23" s="1">
        <v>2E-3</v>
      </c>
      <c r="AD23" s="4">
        <f t="shared" si="3"/>
        <v>2.54393306746756</v>
      </c>
      <c r="AE23" s="4">
        <f t="shared" si="4"/>
        <v>3.4195812414498779</v>
      </c>
      <c r="AF23" s="4">
        <f>AB23-AD23+AE23-LOG(AC23)</f>
        <v>1.5246181783183363</v>
      </c>
    </row>
    <row r="24" spans="2:32" x14ac:dyDescent="0.2">
      <c r="B24" s="1">
        <v>1873</v>
      </c>
      <c r="C24" s="2">
        <f t="shared" si="0"/>
        <v>2.6223272824345969</v>
      </c>
      <c r="D24" s="1">
        <v>-1</v>
      </c>
      <c r="E24" s="4">
        <v>-2</v>
      </c>
      <c r="F24" s="4">
        <v>-1.6084758810423614</v>
      </c>
      <c r="G24" s="3">
        <f t="shared" si="14"/>
        <v>0.01</v>
      </c>
      <c r="H24" s="3">
        <f t="shared" si="14"/>
        <v>2.4633386382936169E-2</v>
      </c>
      <c r="I24" s="3">
        <f t="shared" si="2"/>
        <v>1.0420645966558589E-6</v>
      </c>
      <c r="K24" s="1">
        <v>1873</v>
      </c>
      <c r="L24" s="14">
        <f>-64000/K24+20.57</f>
        <v>-13.599781099839831</v>
      </c>
      <c r="M24" s="1">
        <v>0.01</v>
      </c>
      <c r="N24" s="4">
        <v>-4</v>
      </c>
      <c r="O24" s="4">
        <v>-2.5287354793272816</v>
      </c>
      <c r="P24" s="3">
        <f>10^N24</f>
        <v>1E-4</v>
      </c>
      <c r="Q24" s="3">
        <f>10^O24</f>
        <v>2.9598146855943273E-3</v>
      </c>
      <c r="R24" s="3">
        <f>2*(N24+0.043*P24+(-1.98)*Q24)+3*(O24+(-1.17)*P24+(-0.17)*Q24)-LOG(M24)-L24</f>
        <v>1.8902133795961618E-6</v>
      </c>
      <c r="T24" s="1">
        <v>1873</v>
      </c>
      <c r="U24" s="2">
        <v>0.47712000000000004</v>
      </c>
      <c r="V24" s="2">
        <v>0.37444000000000077</v>
      </c>
      <c r="W24" s="4">
        <v>0.18926374307562563</v>
      </c>
      <c r="X24" s="4">
        <v>-1.6157527970118903</v>
      </c>
      <c r="Y24" s="1">
        <v>200</v>
      </c>
      <c r="AA24" s="18">
        <v>54.702067288204297</v>
      </c>
      <c r="AB24" s="14">
        <v>-2.302</v>
      </c>
      <c r="AC24" s="1">
        <v>2E-3</v>
      </c>
      <c r="AD24" s="4">
        <f t="shared" si="3"/>
        <v>2.54393306746756</v>
      </c>
      <c r="AE24" s="4">
        <f t="shared" si="4"/>
        <v>3.4195812414498779</v>
      </c>
      <c r="AF24" s="4">
        <f t="shared" ref="AF24:AF27" si="15">AB24-AD24+AE24-LOG(AC24)</f>
        <v>1.2726181783183366</v>
      </c>
    </row>
    <row r="25" spans="2:32" x14ac:dyDescent="0.2">
      <c r="B25" s="1">
        <v>1873</v>
      </c>
      <c r="C25" s="2">
        <f t="shared" si="0"/>
        <v>2.6223272824345969</v>
      </c>
      <c r="D25" s="1">
        <v>-1</v>
      </c>
      <c r="E25" s="4">
        <v>-1.5</v>
      </c>
      <c r="F25" s="4">
        <v>-2.1129456808423095</v>
      </c>
      <c r="G25" s="3">
        <f t="shared" si="14"/>
        <v>3.1622776601683784E-2</v>
      </c>
      <c r="H25" s="3">
        <f t="shared" si="14"/>
        <v>7.7099989544719642E-3</v>
      </c>
      <c r="I25" s="3">
        <f t="shared" si="2"/>
        <v>-2.5152130503738532E-5</v>
      </c>
      <c r="K25" s="1">
        <v>1873</v>
      </c>
      <c r="L25" s="14">
        <f t="shared" si="6"/>
        <v>-13.599781099839831</v>
      </c>
      <c r="M25" s="1">
        <v>0.01</v>
      </c>
      <c r="N25" s="4">
        <v>-3.5</v>
      </c>
      <c r="O25" s="4">
        <v>-2.8643263330136373</v>
      </c>
      <c r="P25" s="3">
        <f t="shared" ref="P25:Q33" si="16">10^N25</f>
        <v>3.1622776601683783E-4</v>
      </c>
      <c r="Q25" s="3">
        <f t="shared" si="16"/>
        <v>1.3667014871426397E-3</v>
      </c>
      <c r="R25" s="3">
        <f t="shared" ref="R25:R28" si="17">2*(N25+0.043*P25+(-1.98)*Q25)+3*(O25+(-1.17)*P25+(-0.17)*Q25)-LOG(M25)-L25</f>
        <v>-3.8981871944976376E-4</v>
      </c>
      <c r="T25" s="1">
        <v>1873</v>
      </c>
      <c r="U25" s="2">
        <v>0.58998000000000017</v>
      </c>
      <c r="V25" s="2">
        <v>0.24556500000000003</v>
      </c>
      <c r="W25" s="4">
        <v>0.29750146717382958</v>
      </c>
      <c r="X25" s="4">
        <v>-1.7603941422478386</v>
      </c>
      <c r="Y25" s="1">
        <v>200</v>
      </c>
      <c r="AA25" s="18">
        <v>48.982484560089098</v>
      </c>
      <c r="AB25" s="14">
        <v>-2.6480000000000001</v>
      </c>
      <c r="AC25" s="1">
        <v>2E-3</v>
      </c>
      <c r="AD25" s="4">
        <f t="shared" si="3"/>
        <v>2.54393306746756</v>
      </c>
      <c r="AE25" s="4">
        <f t="shared" si="4"/>
        <v>3.4195812414498779</v>
      </c>
      <c r="AF25" s="4">
        <f t="shared" si="15"/>
        <v>0.92661817831833648</v>
      </c>
    </row>
    <row r="26" spans="2:32" x14ac:dyDescent="0.2">
      <c r="B26" s="1">
        <v>1873</v>
      </c>
      <c r="C26" s="2">
        <f t="shared" si="0"/>
        <v>2.6223272824345969</v>
      </c>
      <c r="D26" s="1">
        <v>-1</v>
      </c>
      <c r="E26" s="4">
        <v>-1</v>
      </c>
      <c r="F26" s="4">
        <v>-2.6033053505489083</v>
      </c>
      <c r="G26" s="3">
        <f t="shared" si="14"/>
        <v>0.1</v>
      </c>
      <c r="H26" s="3">
        <f t="shared" si="14"/>
        <v>2.4928414047604452E-3</v>
      </c>
      <c r="I26" s="3">
        <f t="shared" si="2"/>
        <v>4.3959735601326044E-7</v>
      </c>
      <c r="K26" s="1">
        <v>1873</v>
      </c>
      <c r="L26" s="14">
        <f t="shared" si="6"/>
        <v>-13.599781099839831</v>
      </c>
      <c r="M26" s="1">
        <v>0.01</v>
      </c>
      <c r="N26" s="4">
        <v>-3</v>
      </c>
      <c r="O26" s="4">
        <v>-3.1978601741009212</v>
      </c>
      <c r="P26" s="3">
        <f t="shared" si="16"/>
        <v>1E-3</v>
      </c>
      <c r="Q26" s="3">
        <f t="shared" si="16"/>
        <v>6.3407382545922341E-4</v>
      </c>
      <c r="R26" s="3">
        <f t="shared" si="17"/>
        <v>-5.7732462735771151E-5</v>
      </c>
      <c r="T26" s="1">
        <v>1873</v>
      </c>
      <c r="U26" s="2">
        <v>0.71472999999999987</v>
      </c>
      <c r="V26" s="2">
        <v>0.14846000000000048</v>
      </c>
      <c r="W26" s="4">
        <v>0.40110005339207982</v>
      </c>
      <c r="X26" s="4">
        <v>-1.9317638767543197</v>
      </c>
      <c r="Y26" s="1">
        <v>200</v>
      </c>
      <c r="AA26" s="18">
        <v>45.031585280256685</v>
      </c>
      <c r="AB26" s="14">
        <v>-2.907</v>
      </c>
      <c r="AC26" s="1">
        <v>2E-3</v>
      </c>
      <c r="AD26" s="4">
        <f t="shared" si="3"/>
        <v>2.54393306746756</v>
      </c>
      <c r="AE26" s="4">
        <f t="shared" si="4"/>
        <v>3.4195812414498779</v>
      </c>
      <c r="AF26" s="4">
        <f t="shared" si="15"/>
        <v>0.66761817831833703</v>
      </c>
    </row>
    <row r="27" spans="2:32" x14ac:dyDescent="0.2">
      <c r="B27" s="1">
        <v>1873</v>
      </c>
      <c r="C27" s="2">
        <f t="shared" si="0"/>
        <v>2.6223272824345969</v>
      </c>
      <c r="D27" s="1">
        <v>-1</v>
      </c>
      <c r="E27" s="4">
        <v>-0.5</v>
      </c>
      <c r="F27" s="4">
        <v>-3.0657578675761146</v>
      </c>
      <c r="G27" s="3">
        <f t="shared" si="14"/>
        <v>0.31622776601683794</v>
      </c>
      <c r="H27" s="3">
        <f t="shared" si="14"/>
        <v>8.594925812847507E-4</v>
      </c>
      <c r="I27" s="3">
        <f t="shared" si="2"/>
        <v>-1.4027885734411505E-4</v>
      </c>
      <c r="K27" s="1">
        <v>1873</v>
      </c>
      <c r="L27" s="14">
        <f t="shared" si="6"/>
        <v>-13.599781099839831</v>
      </c>
      <c r="M27" s="1">
        <v>0.01</v>
      </c>
      <c r="N27" s="4">
        <v>-2.5</v>
      </c>
      <c r="O27" s="4">
        <v>-3.5294055289156376</v>
      </c>
      <c r="P27" s="3">
        <f t="shared" si="16"/>
        <v>3.1622776601683764E-3</v>
      </c>
      <c r="Q27" s="3">
        <f t="shared" si="16"/>
        <v>2.9552516676950959E-4</v>
      </c>
      <c r="R27" s="3">
        <f t="shared" si="17"/>
        <v>-5.8412311095779046E-4</v>
      </c>
      <c r="T27" s="1">
        <v>1873</v>
      </c>
      <c r="U27" s="2">
        <v>0.85136999999999996</v>
      </c>
      <c r="V27" s="2">
        <v>8.3125000000000338E-2</v>
      </c>
      <c r="W27" s="4">
        <v>0.49991410182736318</v>
      </c>
      <c r="X27" s="4">
        <v>-2.1267596055571123</v>
      </c>
      <c r="Y27" s="1">
        <v>200</v>
      </c>
      <c r="AA27" s="18">
        <v>37.584166496633344</v>
      </c>
      <c r="AB27" s="14">
        <v>-3.4790000000000001</v>
      </c>
      <c r="AC27" s="1">
        <v>2E-3</v>
      </c>
      <c r="AD27" s="4">
        <f t="shared" si="3"/>
        <v>2.54393306746756</v>
      </c>
      <c r="AE27" s="4">
        <f t="shared" si="4"/>
        <v>3.4195812414498779</v>
      </c>
      <c r="AF27" s="4">
        <f t="shared" si="15"/>
        <v>9.5618178318336078E-2</v>
      </c>
    </row>
    <row r="28" spans="2:32" x14ac:dyDescent="0.2">
      <c r="B28" s="1">
        <v>1873</v>
      </c>
      <c r="C28" s="2">
        <f t="shared" si="0"/>
        <v>2.6223272824345969</v>
      </c>
      <c r="D28" s="1">
        <v>-1</v>
      </c>
      <c r="E28" s="4">
        <v>0</v>
      </c>
      <c r="F28" s="4">
        <v>-3.4441849124806945</v>
      </c>
      <c r="G28" s="3">
        <f t="shared" si="14"/>
        <v>1</v>
      </c>
      <c r="H28" s="3">
        <f t="shared" si="14"/>
        <v>3.5959619486733603E-4</v>
      </c>
      <c r="I28" s="3">
        <f t="shared" si="2"/>
        <v>-3.3832181582521572E-5</v>
      </c>
      <c r="K28" s="1">
        <v>1873</v>
      </c>
      <c r="L28" s="14">
        <f t="shared" si="6"/>
        <v>-13.599781099839831</v>
      </c>
      <c r="M28" s="1">
        <v>0.01</v>
      </c>
      <c r="N28" s="4">
        <v>-2</v>
      </c>
      <c r="O28" s="4">
        <v>-3.8550626942943476</v>
      </c>
      <c r="P28" s="3">
        <f t="shared" si="16"/>
        <v>0.01</v>
      </c>
      <c r="Q28" s="3">
        <f t="shared" si="16"/>
        <v>1.3961667973380119E-4</v>
      </c>
      <c r="R28" s="3">
        <f t="shared" si="17"/>
        <v>-2.7106960162015525E-4</v>
      </c>
      <c r="T28" s="1">
        <v>1873</v>
      </c>
      <c r="U28" s="2">
        <v>0.99990000000000034</v>
      </c>
      <c r="V28" s="2">
        <v>4.9560000000000493E-2</v>
      </c>
      <c r="W28" s="4">
        <v>0.59839395945718243</v>
      </c>
      <c r="X28" s="4">
        <v>-2.2801258198673389</v>
      </c>
      <c r="Y28" s="1">
        <v>200</v>
      </c>
      <c r="AA28" s="18">
        <v>60.002017552708566</v>
      </c>
      <c r="AB28" s="14">
        <v>-2.0499999999999998</v>
      </c>
      <c r="AC28" s="1">
        <v>5.0000000000000001E-3</v>
      </c>
      <c r="AD28" s="4">
        <f t="shared" si="3"/>
        <v>2.54393306746756</v>
      </c>
      <c r="AE28" s="4">
        <f t="shared" si="4"/>
        <v>3.4195812414498779</v>
      </c>
      <c r="AF28" s="4">
        <f>AB28-AD28+AE28-LOG(AC28)</f>
        <v>1.1266781696462989</v>
      </c>
    </row>
    <row r="29" spans="2:32" x14ac:dyDescent="0.2">
      <c r="B29" s="1">
        <v>1873</v>
      </c>
      <c r="C29" s="2">
        <f t="shared" si="0"/>
        <v>2.6223272824345969</v>
      </c>
      <c r="D29" s="1">
        <v>0</v>
      </c>
      <c r="E29" s="4">
        <v>-2</v>
      </c>
      <c r="F29" s="4">
        <v>-0.44517987382257884</v>
      </c>
      <c r="G29" s="3">
        <f t="shared" si="14"/>
        <v>0.01</v>
      </c>
      <c r="H29" s="3">
        <f t="shared" si="14"/>
        <v>0.35877330901141213</v>
      </c>
      <c r="I29" s="3">
        <f t="shared" si="2"/>
        <v>-4.3151280357381361E-4</v>
      </c>
      <c r="K29" s="1">
        <v>1873</v>
      </c>
      <c r="L29" s="14">
        <f t="shared" si="6"/>
        <v>-13.599781099839831</v>
      </c>
      <c r="M29" s="1">
        <v>0.01</v>
      </c>
      <c r="N29" s="4">
        <v>-1.5</v>
      </c>
      <c r="O29" s="4">
        <v>-4.1637765083299625</v>
      </c>
      <c r="P29" s="3">
        <f t="shared" si="16"/>
        <v>3.1622776601683784E-2</v>
      </c>
      <c r="Q29" s="3">
        <f t="shared" si="16"/>
        <v>6.8584107536260772E-5</v>
      </c>
      <c r="R29" s="3">
        <f>2*(N29+0.043*P29+(-1.98)*Q29)+3*(O29+(-1.17)*P29+(-0.17)*Q29)-LOG(M29)-L29</f>
        <v>-1.3138319491012851E-4</v>
      </c>
      <c r="T29" s="1">
        <v>1873</v>
      </c>
      <c r="U29" s="2">
        <v>0.19586880000000001</v>
      </c>
      <c r="V29" s="2">
        <v>1.0003344000000001</v>
      </c>
      <c r="W29" s="4">
        <v>-0.41204598530483144</v>
      </c>
      <c r="X29" s="4">
        <v>-1.639364196448726</v>
      </c>
      <c r="Y29" s="1">
        <v>300</v>
      </c>
      <c r="AA29" s="18">
        <v>54.702067288204297</v>
      </c>
      <c r="AB29" s="14">
        <v>-2.302</v>
      </c>
      <c r="AC29" s="1">
        <v>5.0000000000000001E-3</v>
      </c>
      <c r="AD29" s="4">
        <f t="shared" si="3"/>
        <v>2.54393306746756</v>
      </c>
      <c r="AE29" s="4">
        <f t="shared" si="4"/>
        <v>3.4195812414498779</v>
      </c>
      <c r="AF29" s="4">
        <f t="shared" ref="AF29:AF32" si="18">AB29-AD29+AE29-LOG(AC29)</f>
        <v>0.87467816964629908</v>
      </c>
    </row>
    <row r="30" spans="2:32" x14ac:dyDescent="0.2">
      <c r="B30" s="1">
        <v>1873</v>
      </c>
      <c r="C30" s="2">
        <f t="shared" si="0"/>
        <v>2.6223272824345969</v>
      </c>
      <c r="D30" s="1">
        <v>0</v>
      </c>
      <c r="E30" s="4">
        <v>-1.5</v>
      </c>
      <c r="F30" s="4">
        <v>-1.0755091975843636</v>
      </c>
      <c r="G30" s="3">
        <f t="shared" si="14"/>
        <v>3.1622776601683784E-2</v>
      </c>
      <c r="H30" s="3">
        <f t="shared" si="14"/>
        <v>8.4040920853981696E-2</v>
      </c>
      <c r="I30" s="3">
        <f t="shared" si="2"/>
        <v>9.1793966826448498E-6</v>
      </c>
      <c r="K30" s="1">
        <v>1873</v>
      </c>
      <c r="L30" s="14">
        <f t="shared" si="6"/>
        <v>-13.599781099839831</v>
      </c>
      <c r="M30" s="1">
        <v>0.01</v>
      </c>
      <c r="N30" s="4">
        <v>-1</v>
      </c>
      <c r="O30" s="4">
        <v>-4.4190943290508837</v>
      </c>
      <c r="P30" s="3">
        <f t="shared" si="16"/>
        <v>0.1</v>
      </c>
      <c r="Q30" s="3">
        <f t="shared" si="16"/>
        <v>3.8098306463094363E-5</v>
      </c>
      <c r="R30" s="3">
        <f t="shared" ref="R30:R33" si="19">2*(N30+0.043*P30+(-1.98)*Q30)+3*(O30+(-1.17)*P30+(-0.17)*Q30)-LOG(M30)-L30</f>
        <v>-7.2186742711366492E-5</v>
      </c>
      <c r="T30" s="1">
        <v>1873</v>
      </c>
      <c r="U30" s="2">
        <v>0.20988000000000001</v>
      </c>
      <c r="V30" s="2">
        <v>0.95168500000000011</v>
      </c>
      <c r="W30" s="4">
        <v>-0.3815006465603259</v>
      </c>
      <c r="X30" s="4">
        <v>-1.6585450906432886</v>
      </c>
      <c r="Y30" s="1">
        <v>300</v>
      </c>
      <c r="AA30" s="18">
        <v>48.982484560089098</v>
      </c>
      <c r="AB30" s="14">
        <v>-2.6480000000000001</v>
      </c>
      <c r="AC30" s="1">
        <v>5.0000000000000001E-3</v>
      </c>
      <c r="AD30" s="4">
        <f t="shared" si="3"/>
        <v>2.54393306746756</v>
      </c>
      <c r="AE30" s="4">
        <f t="shared" si="4"/>
        <v>3.4195812414498779</v>
      </c>
      <c r="AF30" s="4">
        <f t="shared" si="18"/>
        <v>0.52867816964629899</v>
      </c>
    </row>
    <row r="31" spans="2:32" x14ac:dyDescent="0.2">
      <c r="B31" s="1">
        <v>1873</v>
      </c>
      <c r="C31" s="2">
        <f t="shared" si="0"/>
        <v>2.6223272824345969</v>
      </c>
      <c r="D31" s="1">
        <v>0</v>
      </c>
      <c r="E31" s="4">
        <v>-1</v>
      </c>
      <c r="F31" s="4">
        <v>-1.5920040637057755</v>
      </c>
      <c r="G31" s="3">
        <f t="shared" si="14"/>
        <v>0.1</v>
      </c>
      <c r="H31" s="3">
        <f t="shared" si="14"/>
        <v>2.5585619462569948E-2</v>
      </c>
      <c r="I31" s="3">
        <f t="shared" si="2"/>
        <v>-1.3734807837804952E-5</v>
      </c>
      <c r="K31" s="1">
        <v>1873</v>
      </c>
      <c r="L31" s="14">
        <f t="shared" si="6"/>
        <v>-13.599781099839831</v>
      </c>
      <c r="M31" s="1">
        <v>0.01</v>
      </c>
      <c r="N31" s="4">
        <v>-0.5</v>
      </c>
      <c r="O31" s="4">
        <v>-4.5056455417239052</v>
      </c>
      <c r="P31" s="3">
        <f t="shared" si="16"/>
        <v>0.31622776601683794</v>
      </c>
      <c r="Q31" s="3">
        <f t="shared" si="16"/>
        <v>3.1214361683563033E-5</v>
      </c>
      <c r="R31" s="3">
        <f t="shared" si="19"/>
        <v>-5.8924370263113701E-5</v>
      </c>
      <c r="T31" s="1">
        <v>1873</v>
      </c>
      <c r="U31" s="2">
        <v>0.28706999999999999</v>
      </c>
      <c r="V31" s="2">
        <v>0.72750000000000026</v>
      </c>
      <c r="W31" s="4">
        <v>-0.23989900907169229</v>
      </c>
      <c r="X31" s="4">
        <v>-1.7611506576146148</v>
      </c>
      <c r="Y31" s="1">
        <v>300</v>
      </c>
      <c r="AA31" s="18">
        <v>45.031585280256685</v>
      </c>
      <c r="AB31" s="14">
        <v>-2.907</v>
      </c>
      <c r="AC31" s="1">
        <v>5.0000000000000001E-3</v>
      </c>
      <c r="AD31" s="4">
        <f t="shared" si="3"/>
        <v>2.54393306746756</v>
      </c>
      <c r="AE31" s="4">
        <f t="shared" si="4"/>
        <v>3.4195812414498779</v>
      </c>
      <c r="AF31" s="4">
        <f t="shared" si="18"/>
        <v>0.26967816964629954</v>
      </c>
    </row>
    <row r="32" spans="2:32" x14ac:dyDescent="0.2">
      <c r="B32" s="1">
        <v>1873</v>
      </c>
      <c r="C32" s="2">
        <f t="shared" si="0"/>
        <v>2.6223272824345969</v>
      </c>
      <c r="D32" s="1">
        <v>0</v>
      </c>
      <c r="E32" s="4">
        <v>-0.5</v>
      </c>
      <c r="F32" s="4">
        <v>-2.0617765891382218</v>
      </c>
      <c r="G32" s="3">
        <f t="shared" si="14"/>
        <v>0.31622776601683794</v>
      </c>
      <c r="H32" s="3">
        <f t="shared" si="14"/>
        <v>8.6740797520300124E-3</v>
      </c>
      <c r="I32" s="3">
        <f t="shared" si="2"/>
        <v>1.1851866883291935E-5</v>
      </c>
      <c r="K32" s="1">
        <v>1873</v>
      </c>
      <c r="L32" s="14">
        <f t="shared" si="6"/>
        <v>-13.599781099839831</v>
      </c>
      <c r="M32" s="1">
        <v>0.01</v>
      </c>
      <c r="N32" s="4">
        <v>-0.25</v>
      </c>
      <c r="O32" s="4">
        <v>-4.3914066408153394</v>
      </c>
      <c r="P32" s="3">
        <f t="shared" si="16"/>
        <v>0.56234132519034907</v>
      </c>
      <c r="Q32" s="3">
        <f t="shared" si="16"/>
        <v>4.0606294419246263E-5</v>
      </c>
      <c r="R32" s="3">
        <f t="shared" si="19"/>
        <v>-7.7030193997629226E-5</v>
      </c>
      <c r="T32" s="1">
        <v>1873</v>
      </c>
      <c r="U32" s="2">
        <v>0.37615000000000004</v>
      </c>
      <c r="V32" s="2">
        <v>0.53508499999999981</v>
      </c>
      <c r="W32" s="4">
        <v>-0.11612195909957941</v>
      </c>
      <c r="X32" s="4">
        <v>-1.8778623488763084</v>
      </c>
      <c r="Y32" s="1">
        <v>300</v>
      </c>
      <c r="AA32" s="18">
        <v>37.584166496633344</v>
      </c>
      <c r="AB32" s="14">
        <v>-3.4790000000000001</v>
      </c>
      <c r="AC32" s="1">
        <v>5.0000000000000001E-3</v>
      </c>
      <c r="AD32" s="4">
        <f t="shared" si="3"/>
        <v>2.54393306746756</v>
      </c>
      <c r="AE32" s="4">
        <f t="shared" si="4"/>
        <v>3.4195812414498779</v>
      </c>
      <c r="AF32" s="4">
        <f t="shared" si="18"/>
        <v>-0.30232183035370142</v>
      </c>
    </row>
    <row r="33" spans="2:25" x14ac:dyDescent="0.2">
      <c r="B33" s="1">
        <v>1873</v>
      </c>
      <c r="C33" s="2">
        <f t="shared" si="0"/>
        <v>2.6223272824345969</v>
      </c>
      <c r="D33" s="1">
        <v>0</v>
      </c>
      <c r="E33" s="4">
        <v>0</v>
      </c>
      <c r="F33" s="4">
        <v>-2.442659559393999</v>
      </c>
      <c r="G33" s="3">
        <f t="shared" si="14"/>
        <v>1</v>
      </c>
      <c r="H33" s="3">
        <f t="shared" si="14"/>
        <v>3.6086140907807106E-3</v>
      </c>
      <c r="I33" s="3">
        <f t="shared" si="2"/>
        <v>-1.0049786388468943E-4</v>
      </c>
      <c r="K33" s="1">
        <v>1873</v>
      </c>
      <c r="L33" s="14">
        <f t="shared" si="6"/>
        <v>-13.599781099839831</v>
      </c>
      <c r="M33" s="1">
        <v>0.01</v>
      </c>
      <c r="N33" s="4">
        <v>0</v>
      </c>
      <c r="O33" s="4">
        <v>-4.0585195428953078</v>
      </c>
      <c r="P33" s="3">
        <f t="shared" si="16"/>
        <v>1</v>
      </c>
      <c r="Q33" s="3">
        <f t="shared" si="16"/>
        <v>8.7393766522795441E-5</v>
      </c>
      <c r="R33" s="3">
        <f t="shared" si="19"/>
        <v>-1.6817898245058416E-4</v>
      </c>
      <c r="T33" s="1">
        <v>1873</v>
      </c>
      <c r="U33" s="2">
        <v>0.47712000000000004</v>
      </c>
      <c r="V33" s="2">
        <v>0.37444000000000077</v>
      </c>
      <c r="W33" s="4">
        <v>-4.6552543215182081E-3</v>
      </c>
      <c r="X33" s="4">
        <v>-2.0131631830124062</v>
      </c>
      <c r="Y33" s="1">
        <v>300</v>
      </c>
    </row>
    <row r="34" spans="2:25" x14ac:dyDescent="0.2">
      <c r="T34" s="1">
        <v>1873</v>
      </c>
      <c r="U34" s="2">
        <v>0.58998000000000017</v>
      </c>
      <c r="V34" s="2">
        <v>0.24556500000000003</v>
      </c>
      <c r="W34" s="4">
        <v>9.7090422542550972E-2</v>
      </c>
      <c r="X34" s="4">
        <v>-2.1733250674258908</v>
      </c>
      <c r="Y34" s="1">
        <v>300</v>
      </c>
    </row>
    <row r="35" spans="2:25" x14ac:dyDescent="0.2">
      <c r="B35" s="1"/>
      <c r="C35" s="1"/>
      <c r="D35" s="1"/>
      <c r="E35" s="1"/>
      <c r="F35" s="1"/>
      <c r="G35" s="1"/>
      <c r="H35" s="1"/>
      <c r="I35" s="1"/>
      <c r="T35" s="1">
        <v>1873</v>
      </c>
      <c r="U35" s="2">
        <v>0.71472999999999987</v>
      </c>
      <c r="V35" s="2">
        <v>0.14846000000000048</v>
      </c>
      <c r="W35" s="4">
        <v>0.19071091534011292</v>
      </c>
      <c r="X35" s="4">
        <v>-2.3652976425260195</v>
      </c>
      <c r="Y35" s="1">
        <v>300</v>
      </c>
    </row>
    <row r="36" spans="2:25" x14ac:dyDescent="0.2">
      <c r="B36" s="1"/>
      <c r="C36" s="2"/>
      <c r="D36" s="1"/>
      <c r="E36" s="4"/>
      <c r="F36" s="2"/>
      <c r="G36" s="3"/>
      <c r="H36" s="3"/>
      <c r="I36" s="3"/>
      <c r="T36" s="1">
        <v>1873</v>
      </c>
      <c r="U36" s="2">
        <v>0.85136999999999996</v>
      </c>
      <c r="V36" s="2">
        <v>8.3125000000000338E-2</v>
      </c>
      <c r="W36" s="4">
        <v>0.27897580417900586</v>
      </c>
      <c r="X36" s="4">
        <v>-2.5862491214953343</v>
      </c>
      <c r="Y36" s="1">
        <v>300</v>
      </c>
    </row>
    <row r="37" spans="2:25" x14ac:dyDescent="0.2">
      <c r="B37" s="1"/>
      <c r="C37" s="2"/>
      <c r="D37" s="1"/>
      <c r="E37" s="4"/>
      <c r="F37" s="2"/>
      <c r="G37" s="3"/>
      <c r="H37" s="3"/>
      <c r="I37" s="3"/>
      <c r="T37" s="1">
        <v>1873</v>
      </c>
      <c r="U37" s="2">
        <v>0.99990000000000034</v>
      </c>
      <c r="V37" s="2">
        <v>4.9560000000000493E-2</v>
      </c>
      <c r="W37" s="4">
        <v>0.3649519849781146</v>
      </c>
      <c r="X37" s="4">
        <v>-2.7740035576319704</v>
      </c>
      <c r="Y37" s="1">
        <v>300</v>
      </c>
    </row>
    <row r="38" spans="2:25" x14ac:dyDescent="0.2">
      <c r="B38" s="1"/>
      <c r="C38" s="2"/>
      <c r="D38" s="1"/>
      <c r="E38" s="4"/>
      <c r="F38" s="2"/>
      <c r="G38" s="3"/>
      <c r="H38" s="3"/>
      <c r="I38" s="3"/>
      <c r="T38" s="1">
        <v>1873</v>
      </c>
      <c r="U38" s="2">
        <v>0.19586880000000001</v>
      </c>
      <c r="V38" s="2">
        <v>1.0003344000000001</v>
      </c>
      <c r="W38" s="4">
        <v>-0.53965756661695763</v>
      </c>
      <c r="X38" s="4">
        <v>-1.8936812753279717</v>
      </c>
      <c r="Y38" s="1">
        <v>400</v>
      </c>
    </row>
    <row r="39" spans="2:25" x14ac:dyDescent="0.2">
      <c r="B39" s="1"/>
      <c r="C39" s="2"/>
      <c r="D39" s="1"/>
      <c r="E39" s="4"/>
      <c r="F39" s="2"/>
      <c r="G39" s="3"/>
      <c r="H39" s="3"/>
      <c r="I39" s="3"/>
      <c r="T39" s="1">
        <v>1873</v>
      </c>
      <c r="U39" s="2">
        <v>0.20988000000000001</v>
      </c>
      <c r="V39" s="2">
        <v>0.95168500000000011</v>
      </c>
      <c r="W39" s="4">
        <v>-0.50846651324270764</v>
      </c>
      <c r="X39" s="4">
        <v>-1.9134455432781106</v>
      </c>
      <c r="Y39" s="1">
        <v>400</v>
      </c>
    </row>
    <row r="40" spans="2:25" x14ac:dyDescent="0.2">
      <c r="B40" s="1"/>
      <c r="C40" s="2"/>
      <c r="D40" s="1"/>
      <c r="E40" s="4"/>
      <c r="F40" s="2"/>
      <c r="G40" s="3"/>
      <c r="H40" s="3"/>
      <c r="I40" s="3"/>
      <c r="T40" s="1">
        <v>1873</v>
      </c>
      <c r="U40" s="2">
        <v>0.28706999999999999</v>
      </c>
      <c r="V40" s="2">
        <v>0.72750000000000026</v>
      </c>
      <c r="W40" s="4">
        <v>-0.36806722906342221</v>
      </c>
      <c r="X40" s="4">
        <v>-2.0196959317530685</v>
      </c>
      <c r="Y40" s="1">
        <v>400</v>
      </c>
    </row>
    <row r="41" spans="2:25" x14ac:dyDescent="0.2">
      <c r="B41" s="1"/>
      <c r="C41" s="2"/>
      <c r="D41" s="1"/>
      <c r="E41" s="4"/>
      <c r="F41" s="2"/>
      <c r="G41" s="3"/>
      <c r="H41" s="3"/>
      <c r="I41" s="3"/>
      <c r="T41" s="1">
        <v>1873</v>
      </c>
      <c r="U41" s="2">
        <v>0.37615000000000004</v>
      </c>
      <c r="V41" s="2">
        <v>0.53508499999999981</v>
      </c>
      <c r="W41" s="4">
        <v>-0.2460103178582862</v>
      </c>
      <c r="X41" s="4">
        <v>-2.1408538851261483</v>
      </c>
      <c r="Y41" s="1">
        <v>400</v>
      </c>
    </row>
    <row r="42" spans="2:25" x14ac:dyDescent="0.2">
      <c r="B42" s="1"/>
      <c r="C42" s="2"/>
      <c r="D42" s="1"/>
      <c r="E42" s="4"/>
      <c r="F42" s="2"/>
      <c r="G42" s="3"/>
      <c r="H42" s="3"/>
      <c r="I42" s="3"/>
      <c r="T42" s="1">
        <v>1873</v>
      </c>
      <c r="U42" s="2">
        <v>0.47712000000000004</v>
      </c>
      <c r="V42" s="2">
        <v>0.37444000000000077</v>
      </c>
      <c r="W42" s="4">
        <v>-0.1374626007919259</v>
      </c>
      <c r="X42" s="4">
        <v>-2.2816746182007734</v>
      </c>
      <c r="Y42" s="1">
        <v>400</v>
      </c>
    </row>
    <row r="43" spans="2:25" x14ac:dyDescent="0.2">
      <c r="B43" s="1"/>
      <c r="C43" s="2"/>
      <c r="D43" s="1"/>
      <c r="E43" s="4"/>
      <c r="F43" s="2"/>
      <c r="G43" s="3"/>
      <c r="H43" s="3"/>
      <c r="I43" s="3"/>
      <c r="T43" s="1">
        <v>1873</v>
      </c>
      <c r="U43" s="2">
        <v>0.58998000000000017</v>
      </c>
      <c r="V43" s="2">
        <v>0.24556500000000003</v>
      </c>
      <c r="W43" s="4">
        <v>-3.8246574737939368E-2</v>
      </c>
      <c r="X43" s="4">
        <v>-2.4483687828289455</v>
      </c>
      <c r="Y43" s="1">
        <v>400</v>
      </c>
    </row>
    <row r="44" spans="2:25" ht="13.5" x14ac:dyDescent="0.15">
      <c r="B44" s="1"/>
      <c r="C44" s="2"/>
      <c r="D44" s="1"/>
      <c r="E44" s="4"/>
      <c r="F44" s="2"/>
      <c r="G44" s="3"/>
      <c r="H44" s="3"/>
      <c r="I44" s="3"/>
      <c r="T44" s="1">
        <v>1873</v>
      </c>
      <c r="U44" s="2">
        <v>0.71472999999999987</v>
      </c>
      <c r="V44" s="2">
        <v>0.14846000000000048</v>
      </c>
      <c r="W44" s="4">
        <v>5.302205221309695E-2</v>
      </c>
      <c r="X44" s="4">
        <v>-2.6479899116392107</v>
      </c>
      <c r="Y44" s="1">
        <v>400</v>
      </c>
    </row>
    <row r="45" spans="2:25" ht="13.5" x14ac:dyDescent="0.15">
      <c r="B45" s="1"/>
      <c r="C45" s="2"/>
      <c r="D45" s="1"/>
      <c r="E45" s="4"/>
      <c r="F45" s="2"/>
      <c r="G45" s="3"/>
      <c r="H45" s="3"/>
      <c r="I45" s="3"/>
      <c r="T45" s="1">
        <v>1873</v>
      </c>
      <c r="U45" s="2">
        <v>0.85136999999999996</v>
      </c>
      <c r="V45" s="2">
        <v>8.3125000000000338E-2</v>
      </c>
      <c r="W45" s="4">
        <v>0.13791598206457223</v>
      </c>
      <c r="X45" s="4">
        <v>-2.8782829840982176</v>
      </c>
      <c r="Y45" s="1">
        <v>400</v>
      </c>
    </row>
    <row r="46" spans="2:25" x14ac:dyDescent="0.2">
      <c r="B46" s="1"/>
      <c r="C46" s="2"/>
      <c r="D46" s="1"/>
      <c r="E46" s="4"/>
      <c r="F46" s="2"/>
      <c r="G46" s="3"/>
      <c r="H46" s="3"/>
      <c r="I46" s="3"/>
      <c r="T46" s="1">
        <v>1873</v>
      </c>
      <c r="U46" s="2">
        <v>0.99990000000000034</v>
      </c>
      <c r="V46" s="2">
        <v>4.9560000000000493E-2</v>
      </c>
      <c r="W46" s="4">
        <v>0.21720704244023112</v>
      </c>
      <c r="X46" s="4">
        <v>-3.0785172711190931</v>
      </c>
      <c r="Y46" s="1">
        <v>400</v>
      </c>
    </row>
    <row r="47" spans="2:25" x14ac:dyDescent="0.2">
      <c r="B47" s="1"/>
      <c r="C47" s="2"/>
      <c r="D47" s="1"/>
      <c r="E47" s="4"/>
      <c r="F47" s="2"/>
      <c r="G47" s="3"/>
      <c r="H47" s="3"/>
      <c r="I47" s="3"/>
      <c r="T47" s="1">
        <v>1873</v>
      </c>
      <c r="U47" s="2">
        <v>0.19586880000000001</v>
      </c>
      <c r="V47" s="2">
        <v>1.0003344000000001</v>
      </c>
      <c r="W47" s="4">
        <v>-0.63593984143517224</v>
      </c>
      <c r="X47" s="4">
        <v>-2.0881883832983359</v>
      </c>
      <c r="Y47" s="1">
        <v>500</v>
      </c>
    </row>
    <row r="48" spans="2:25" x14ac:dyDescent="0.2">
      <c r="B48" s="1"/>
      <c r="C48" s="2"/>
      <c r="D48" s="1"/>
      <c r="E48" s="4"/>
      <c r="F48" s="2"/>
      <c r="G48" s="3"/>
      <c r="H48" s="3"/>
      <c r="I48" s="3"/>
      <c r="T48" s="1">
        <v>1873</v>
      </c>
      <c r="U48" s="2">
        <v>0.20988000000000001</v>
      </c>
      <c r="V48" s="2">
        <v>0.95168500000000011</v>
      </c>
      <c r="W48" s="4">
        <v>-0.60501472321154148</v>
      </c>
      <c r="X48" s="4">
        <v>-2.1083390131293211</v>
      </c>
      <c r="Y48" s="1">
        <v>500</v>
      </c>
    </row>
    <row r="49" spans="2:25" x14ac:dyDescent="0.2">
      <c r="B49" s="1"/>
      <c r="C49" s="2"/>
      <c r="D49" s="1"/>
      <c r="E49" s="4"/>
      <c r="F49" s="2"/>
      <c r="G49" s="3"/>
      <c r="H49" s="3"/>
      <c r="I49" s="3"/>
      <c r="T49" s="1">
        <v>1873</v>
      </c>
      <c r="U49" s="2">
        <v>0.28706999999999999</v>
      </c>
      <c r="V49" s="2">
        <v>0.72750000000000026</v>
      </c>
      <c r="W49" s="4">
        <v>-0.46550143256437165</v>
      </c>
      <c r="X49" s="4">
        <v>-2.2167147762230073</v>
      </c>
      <c r="Y49" s="1">
        <v>500</v>
      </c>
    </row>
    <row r="50" spans="2:25" x14ac:dyDescent="0.2">
      <c r="B50" s="1"/>
      <c r="C50" s="2"/>
      <c r="D50" s="1"/>
      <c r="E50" s="4"/>
      <c r="F50" s="2"/>
      <c r="G50" s="3"/>
      <c r="H50" s="3"/>
      <c r="I50" s="3"/>
      <c r="T50" s="1">
        <v>1873</v>
      </c>
      <c r="U50" s="2">
        <v>0.37615000000000004</v>
      </c>
      <c r="V50" s="2">
        <v>0.53508499999999981</v>
      </c>
      <c r="W50" s="4">
        <v>-0.34352954853965395</v>
      </c>
      <c r="X50" s="4">
        <v>-2.3403325778048756</v>
      </c>
      <c r="Y50" s="1">
        <v>500</v>
      </c>
    </row>
    <row r="51" spans="2:25" x14ac:dyDescent="0.2">
      <c r="B51" s="1"/>
      <c r="C51" s="2"/>
      <c r="D51" s="1"/>
      <c r="E51" s="4"/>
      <c r="F51" s="2"/>
      <c r="G51" s="3"/>
      <c r="H51" s="3"/>
      <c r="I51" s="3"/>
      <c r="T51" s="1">
        <v>1873</v>
      </c>
      <c r="U51" s="2">
        <v>0.47712000000000004</v>
      </c>
      <c r="V51" s="2">
        <v>0.37444000000000077</v>
      </c>
      <c r="W51" s="4">
        <v>-0.23659539425365722</v>
      </c>
      <c r="X51" s="4">
        <v>-2.4841954509951254</v>
      </c>
      <c r="Y51" s="1">
        <v>500</v>
      </c>
    </row>
    <row r="52" spans="2:25" x14ac:dyDescent="0.2">
      <c r="B52" s="1"/>
      <c r="C52" s="2"/>
      <c r="D52" s="1"/>
      <c r="E52" s="4"/>
      <c r="F52" s="2"/>
      <c r="G52" s="3"/>
      <c r="H52" s="3"/>
      <c r="I52" s="3"/>
      <c r="T52" s="1">
        <v>1873</v>
      </c>
      <c r="U52" s="2">
        <v>0.58998000000000017</v>
      </c>
      <c r="V52" s="2">
        <v>0.24556500000000003</v>
      </c>
      <c r="W52" s="4">
        <v>-0.13927403593297613</v>
      </c>
      <c r="X52" s="4">
        <v>-2.6545349019283959</v>
      </c>
      <c r="Y52" s="1">
        <v>500</v>
      </c>
    </row>
    <row r="53" spans="2:25" x14ac:dyDescent="0.2">
      <c r="B53" s="1"/>
      <c r="C53" s="2"/>
      <c r="D53" s="1"/>
      <c r="E53" s="4"/>
      <c r="F53" s="2"/>
      <c r="G53" s="3"/>
      <c r="H53" s="3"/>
      <c r="I53" s="3"/>
      <c r="T53" s="1">
        <v>1873</v>
      </c>
      <c r="U53" s="2">
        <v>0.71472999999999987</v>
      </c>
      <c r="V53" s="2">
        <v>0.14846000000000048</v>
      </c>
      <c r="W53" s="4">
        <v>-4.8859506364587676E-2</v>
      </c>
      <c r="X53" s="4">
        <v>-2.8582359009013998</v>
      </c>
      <c r="Y53" s="1">
        <v>500</v>
      </c>
    </row>
    <row r="54" spans="2:25" x14ac:dyDescent="0.2">
      <c r="B54" s="1"/>
      <c r="C54" s="2"/>
      <c r="D54" s="1"/>
      <c r="E54" s="4"/>
      <c r="F54" s="2"/>
      <c r="G54" s="3"/>
      <c r="H54" s="3"/>
      <c r="I54" s="3"/>
      <c r="T54" s="1">
        <v>1873</v>
      </c>
      <c r="U54" s="2">
        <v>0.85136999999999996</v>
      </c>
      <c r="V54" s="2">
        <v>8.3125000000000338E-2</v>
      </c>
      <c r="W54" s="4">
        <v>3.3633970716280361E-2</v>
      </c>
      <c r="X54" s="4">
        <v>-3.0935686597180498</v>
      </c>
      <c r="Y54" s="1">
        <v>500</v>
      </c>
    </row>
    <row r="55" spans="2:25" x14ac:dyDescent="0.2">
      <c r="B55" s="1"/>
      <c r="C55" s="2"/>
      <c r="D55" s="1"/>
      <c r="E55" s="4"/>
      <c r="F55" s="2"/>
      <c r="G55" s="3"/>
      <c r="H55" s="3"/>
      <c r="I55" s="3"/>
      <c r="T55" s="1">
        <v>1873</v>
      </c>
      <c r="U55" s="2">
        <v>0.99990000000000034</v>
      </c>
      <c r="V55" s="2">
        <v>4.9560000000000493E-2</v>
      </c>
      <c r="W55" s="4">
        <v>0.11086808216016014</v>
      </c>
      <c r="X55" s="4">
        <v>-3.2995448946541006</v>
      </c>
      <c r="Y55" s="1">
        <v>500</v>
      </c>
    </row>
    <row r="56" spans="2:25" x14ac:dyDescent="0.2">
      <c r="B56" s="1"/>
      <c r="C56" s="2"/>
      <c r="D56" s="1"/>
      <c r="E56" s="4"/>
      <c r="F56" s="2"/>
      <c r="G56" s="3"/>
      <c r="H56" s="3"/>
      <c r="I56" s="3"/>
      <c r="T56" s="1">
        <v>1873</v>
      </c>
      <c r="U56" s="2">
        <v>0.19586880000000001</v>
      </c>
      <c r="V56" s="2">
        <v>1.0003344000000001</v>
      </c>
      <c r="W56" s="4">
        <v>0.1140151869911991</v>
      </c>
      <c r="X56" s="4">
        <v>-0.60690579849639081</v>
      </c>
      <c r="Y56" s="1">
        <v>100</v>
      </c>
    </row>
    <row r="57" spans="2:25" x14ac:dyDescent="0.2">
      <c r="B57" s="1"/>
      <c r="C57" s="2"/>
      <c r="D57" s="1"/>
      <c r="E57" s="4"/>
      <c r="F57" s="2"/>
      <c r="G57" s="3"/>
      <c r="H57" s="3"/>
      <c r="I57" s="3"/>
      <c r="T57" s="1">
        <v>1873</v>
      </c>
      <c r="U57" s="2">
        <v>0.19586880000000001</v>
      </c>
      <c r="V57" s="2">
        <v>1.0003344000000001</v>
      </c>
      <c r="W57" s="4">
        <v>-9.3276421623776432E-2</v>
      </c>
      <c r="X57" s="4">
        <v>-1.0048184054681304</v>
      </c>
      <c r="Y57" s="1">
        <v>150</v>
      </c>
    </row>
    <row r="58" spans="2:25" x14ac:dyDescent="0.2">
      <c r="B58" s="1"/>
      <c r="C58" s="2"/>
      <c r="D58" s="1"/>
      <c r="E58" s="4"/>
      <c r="F58" s="2"/>
      <c r="G58" s="3"/>
      <c r="H58" s="3"/>
      <c r="I58" s="3"/>
      <c r="T58" s="1">
        <v>1873</v>
      </c>
      <c r="U58" s="2">
        <v>0.19586880000000001</v>
      </c>
      <c r="V58" s="2">
        <v>1.0003344000000001</v>
      </c>
      <c r="W58" s="4">
        <v>-0.22920117164245848</v>
      </c>
      <c r="X58" s="4">
        <v>-1.2728703083609512</v>
      </c>
      <c r="Y58" s="1">
        <v>200</v>
      </c>
    </row>
    <row r="59" spans="2:25" x14ac:dyDescent="0.2">
      <c r="B59" s="1"/>
      <c r="C59" s="2"/>
      <c r="D59" s="1"/>
      <c r="E59" s="4"/>
      <c r="F59" s="2"/>
      <c r="G59" s="3"/>
      <c r="H59" s="3"/>
      <c r="I59" s="3"/>
      <c r="T59" s="1">
        <v>1873</v>
      </c>
      <c r="U59" s="2">
        <v>0.19586880000000001</v>
      </c>
      <c r="V59" s="2">
        <v>1.0003344000000001</v>
      </c>
      <c r="W59" s="4">
        <v>-0.41204598530483144</v>
      </c>
      <c r="X59" s="4">
        <v>-1.639364196448726</v>
      </c>
      <c r="Y59" s="1">
        <v>300</v>
      </c>
    </row>
    <row r="60" spans="2:25" x14ac:dyDescent="0.2">
      <c r="B60" s="1"/>
      <c r="C60" s="2"/>
      <c r="D60" s="1"/>
      <c r="E60" s="4"/>
      <c r="F60" s="2"/>
      <c r="G60" s="3"/>
      <c r="H60" s="3"/>
      <c r="I60" s="3"/>
      <c r="T60" s="1">
        <v>1873</v>
      </c>
      <c r="U60" s="2">
        <v>0.19586880000000001</v>
      </c>
      <c r="V60" s="2">
        <v>1.0003344000000001</v>
      </c>
      <c r="W60" s="4">
        <v>-0.53965756661695763</v>
      </c>
      <c r="X60" s="4">
        <v>-1.8936812753279717</v>
      </c>
      <c r="Y60" s="1">
        <v>400</v>
      </c>
    </row>
    <row r="61" spans="2:25" x14ac:dyDescent="0.2">
      <c r="B61" s="1"/>
      <c r="C61" s="2"/>
      <c r="D61" s="1"/>
      <c r="E61" s="4"/>
      <c r="F61" s="2"/>
      <c r="G61" s="3"/>
      <c r="H61" s="3"/>
      <c r="I61" s="3"/>
      <c r="T61" s="1">
        <v>1873</v>
      </c>
      <c r="U61" s="2">
        <v>0.19586880000000001</v>
      </c>
      <c r="V61" s="2">
        <v>1.0003344000000001</v>
      </c>
      <c r="W61" s="4">
        <v>-0.63593984143517224</v>
      </c>
      <c r="X61" s="4">
        <v>-2.0881883832983359</v>
      </c>
      <c r="Y61" s="1">
        <v>500</v>
      </c>
    </row>
    <row r="62" spans="2:25" x14ac:dyDescent="0.2">
      <c r="B62" s="1"/>
      <c r="C62" s="2"/>
      <c r="D62" s="1"/>
      <c r="E62" s="4"/>
      <c r="F62" s="2"/>
      <c r="G62" s="3"/>
      <c r="H62" s="3"/>
      <c r="I62" s="3"/>
      <c r="T62" s="1">
        <v>1873</v>
      </c>
      <c r="U62" s="2">
        <v>0.19586880000000001</v>
      </c>
      <c r="V62" s="2">
        <v>1.0003344000000001</v>
      </c>
      <c r="W62" s="4">
        <v>-0.92595267095691247</v>
      </c>
      <c r="X62" s="4">
        <v>-2.6773963964420151</v>
      </c>
      <c r="Y62" s="1">
        <v>1000</v>
      </c>
    </row>
    <row r="63" spans="2:25" x14ac:dyDescent="0.2">
      <c r="B63" s="1"/>
      <c r="C63" s="2"/>
      <c r="D63" s="1"/>
      <c r="E63" s="4"/>
      <c r="F63" s="2"/>
      <c r="G63" s="3"/>
      <c r="H63" s="3"/>
      <c r="I63" s="3"/>
      <c r="T63" s="1">
        <v>1873</v>
      </c>
      <c r="U63" s="2">
        <v>0.99990000000000034</v>
      </c>
      <c r="V63" s="2">
        <v>4.9560000000000493E-2</v>
      </c>
      <c r="W63" s="4">
        <v>0.9022290357887035</v>
      </c>
      <c r="X63" s="4">
        <v>-1.6166110153414379</v>
      </c>
      <c r="Y63" s="1">
        <v>140</v>
      </c>
    </row>
    <row r="64" spans="2:25" x14ac:dyDescent="0.2">
      <c r="B64" s="1"/>
      <c r="C64" s="2"/>
      <c r="D64" s="1"/>
      <c r="E64" s="4"/>
      <c r="F64" s="2"/>
      <c r="G64" s="3"/>
      <c r="H64" s="3"/>
      <c r="I64" s="3"/>
      <c r="T64" s="1">
        <v>1873</v>
      </c>
      <c r="U64" s="2">
        <v>0.99990000000000034</v>
      </c>
      <c r="V64" s="2">
        <v>4.9560000000000493E-2</v>
      </c>
      <c r="W64" s="4">
        <v>0.82212593354490349</v>
      </c>
      <c r="X64" s="4">
        <v>-1.7954644752865372</v>
      </c>
      <c r="Y64" s="1">
        <v>150</v>
      </c>
    </row>
    <row r="65" spans="2:25" x14ac:dyDescent="0.2">
      <c r="B65" s="1"/>
      <c r="C65" s="2"/>
      <c r="D65" s="1"/>
      <c r="E65" s="4"/>
      <c r="F65" s="2"/>
      <c r="G65" s="3"/>
      <c r="H65" s="3"/>
      <c r="I65" s="3"/>
      <c r="T65" s="1">
        <v>1873</v>
      </c>
      <c r="U65" s="2">
        <v>0.99990000000000034</v>
      </c>
      <c r="V65" s="2">
        <v>4.9560000000000493E-2</v>
      </c>
      <c r="W65" s="4">
        <v>0.59839395945718243</v>
      </c>
      <c r="X65" s="4">
        <v>-2.2801258198673389</v>
      </c>
      <c r="Y65" s="1">
        <v>200</v>
      </c>
    </row>
    <row r="66" spans="2:25" x14ac:dyDescent="0.2">
      <c r="T66" s="1">
        <v>1873</v>
      </c>
      <c r="U66" s="2">
        <v>0.99990000000000034</v>
      </c>
      <c r="V66" s="2">
        <v>4.9560000000000493E-2</v>
      </c>
      <c r="W66" s="4">
        <v>0.3649519849781146</v>
      </c>
      <c r="X66" s="4">
        <v>-2.7740035576319704</v>
      </c>
      <c r="Y66" s="1">
        <v>300</v>
      </c>
    </row>
    <row r="67" spans="2:25" x14ac:dyDescent="0.2">
      <c r="T67" s="1">
        <v>1873</v>
      </c>
      <c r="U67" s="2">
        <v>0.99990000000000034</v>
      </c>
      <c r="V67" s="2">
        <v>4.9560000000000493E-2</v>
      </c>
      <c r="W67" s="4">
        <v>0.21720704244023112</v>
      </c>
      <c r="X67" s="4">
        <v>-3.0785172711190931</v>
      </c>
      <c r="Y67" s="1">
        <v>400</v>
      </c>
    </row>
    <row r="68" spans="2:25" x14ac:dyDescent="0.2">
      <c r="T68" s="1">
        <v>1873</v>
      </c>
      <c r="U68" s="2">
        <v>0.99990000000000034</v>
      </c>
      <c r="V68" s="2">
        <v>4.9560000000000493E-2</v>
      </c>
      <c r="W68" s="4">
        <v>0.11086808216016014</v>
      </c>
      <c r="X68" s="4">
        <v>-3.2995448946541006</v>
      </c>
      <c r="Y68" s="1">
        <v>500</v>
      </c>
    </row>
    <row r="69" spans="2:25" x14ac:dyDescent="0.2">
      <c r="T69" s="1">
        <v>1873</v>
      </c>
      <c r="U69" s="2">
        <v>0.20988000000000001</v>
      </c>
      <c r="V69" s="2">
        <v>0.95168500000000011</v>
      </c>
      <c r="W69" s="4">
        <v>0.1467075767392953</v>
      </c>
      <c r="X69" s="4">
        <v>-0.61976029510851083</v>
      </c>
      <c r="Y69" s="1">
        <v>100</v>
      </c>
    </row>
    <row r="70" spans="2:25" x14ac:dyDescent="0.2">
      <c r="T70" s="1">
        <v>1873</v>
      </c>
      <c r="U70" s="2">
        <v>0.20988000000000001</v>
      </c>
      <c r="V70" s="2">
        <v>0.95168500000000011</v>
      </c>
      <c r="W70" s="4">
        <v>-6.1252532588410499E-2</v>
      </c>
      <c r="X70" s="4">
        <v>-1.0211063325616883</v>
      </c>
      <c r="Y70" s="1">
        <v>150</v>
      </c>
    </row>
    <row r="71" spans="2:25" x14ac:dyDescent="0.2">
      <c r="T71" s="1">
        <v>1873</v>
      </c>
      <c r="U71" s="2">
        <v>0.20988000000000001</v>
      </c>
      <c r="V71" s="2">
        <v>0.95168500000000011</v>
      </c>
      <c r="W71" s="4">
        <v>-0.19777637593736067</v>
      </c>
      <c r="X71" s="4">
        <v>-1.2906622062708979</v>
      </c>
      <c r="Y71" s="1">
        <v>200</v>
      </c>
    </row>
    <row r="72" spans="2:25" x14ac:dyDescent="0.2">
      <c r="T72" s="1">
        <v>1873</v>
      </c>
      <c r="U72" s="2">
        <v>0.20988000000000001</v>
      </c>
      <c r="V72" s="2">
        <v>0.95168500000000011</v>
      </c>
      <c r="W72" s="4">
        <v>-0.3815006465603259</v>
      </c>
      <c r="X72" s="4">
        <v>-1.6585450906432886</v>
      </c>
      <c r="Y72" s="1">
        <v>300</v>
      </c>
    </row>
    <row r="73" spans="2:25" x14ac:dyDescent="0.2">
      <c r="T73" s="1">
        <v>1873</v>
      </c>
      <c r="U73" s="2">
        <v>0.20988000000000001</v>
      </c>
      <c r="V73" s="2">
        <v>0.95168500000000011</v>
      </c>
      <c r="W73" s="4">
        <v>-0.50846651324270764</v>
      </c>
      <c r="X73" s="4">
        <v>-1.9134455432781106</v>
      </c>
      <c r="Y73" s="1">
        <v>400</v>
      </c>
    </row>
    <row r="74" spans="2:25" x14ac:dyDescent="0.2">
      <c r="T74" s="1">
        <v>1873</v>
      </c>
      <c r="U74" s="2">
        <v>0.20988000000000001</v>
      </c>
      <c r="V74" s="2">
        <v>0.95168500000000011</v>
      </c>
      <c r="W74" s="4">
        <v>-0.60501472321154148</v>
      </c>
      <c r="X74" s="4">
        <v>-2.1083390131293211</v>
      </c>
      <c r="Y74" s="1">
        <v>500</v>
      </c>
    </row>
    <row r="75" spans="2:25" x14ac:dyDescent="0.2">
      <c r="T75" s="1">
        <v>1873</v>
      </c>
      <c r="U75" s="2">
        <v>0.28706999999999999</v>
      </c>
      <c r="V75" s="2">
        <v>0.72750000000000026</v>
      </c>
      <c r="W75" s="4">
        <v>0.30230603938783751</v>
      </c>
      <c r="X75" s="4">
        <v>-0.68385985048834996</v>
      </c>
      <c r="Y75" s="1">
        <v>100</v>
      </c>
    </row>
    <row r="76" spans="2:25" x14ac:dyDescent="0.2">
      <c r="T76" s="1">
        <v>1873</v>
      </c>
      <c r="U76" s="2">
        <v>0.28706999999999999</v>
      </c>
      <c r="V76" s="2">
        <v>0.72750000000000026</v>
      </c>
      <c r="W76" s="4">
        <v>8.5584763640466216E-2</v>
      </c>
      <c r="X76" s="4">
        <v>-1.107309761434264</v>
      </c>
      <c r="Y76" s="1">
        <v>150</v>
      </c>
    </row>
    <row r="77" spans="2:25" x14ac:dyDescent="0.2">
      <c r="T77" s="1">
        <v>1873</v>
      </c>
      <c r="U77" s="2">
        <v>0.28706999999999999</v>
      </c>
      <c r="V77" s="2">
        <v>0.72750000000000026</v>
      </c>
      <c r="W77" s="4">
        <v>-5.3053812539970858E-2</v>
      </c>
      <c r="X77" s="4">
        <v>-1.3853917146150594</v>
      </c>
      <c r="Y77" s="1">
        <v>200</v>
      </c>
    </row>
    <row r="78" spans="2:25" x14ac:dyDescent="0.2">
      <c r="T78" s="1">
        <v>1873</v>
      </c>
      <c r="U78" s="2">
        <v>0.28706999999999999</v>
      </c>
      <c r="V78" s="2">
        <v>0.72750000000000026</v>
      </c>
      <c r="W78" s="4">
        <v>-0.23989900907169229</v>
      </c>
      <c r="X78" s="4">
        <v>-1.7611506576146148</v>
      </c>
      <c r="Y78" s="1">
        <v>300</v>
      </c>
    </row>
    <row r="79" spans="2:25" x14ac:dyDescent="0.2">
      <c r="T79" s="1">
        <v>1873</v>
      </c>
      <c r="U79" s="2">
        <v>0.28706999999999999</v>
      </c>
      <c r="V79" s="2">
        <v>0.72750000000000026</v>
      </c>
      <c r="W79" s="4">
        <v>-0.36806722906342221</v>
      </c>
      <c r="X79" s="4">
        <v>-2.0196959317530685</v>
      </c>
      <c r="Y79" s="1">
        <v>400</v>
      </c>
    </row>
    <row r="80" spans="2:25" x14ac:dyDescent="0.2">
      <c r="T80" s="1">
        <v>1873</v>
      </c>
      <c r="U80" s="2">
        <v>0.28706999999999999</v>
      </c>
      <c r="V80" s="2">
        <v>0.72750000000000026</v>
      </c>
      <c r="W80" s="4">
        <v>-0.46550143256437165</v>
      </c>
      <c r="X80" s="4">
        <v>-2.2167147762230073</v>
      </c>
      <c r="Y80" s="1">
        <v>500</v>
      </c>
    </row>
    <row r="81" spans="20:25" x14ac:dyDescent="0.2">
      <c r="T81" s="1">
        <v>1873</v>
      </c>
      <c r="U81" s="2">
        <v>0.37615000000000004</v>
      </c>
      <c r="V81" s="2">
        <v>0.53508499999999981</v>
      </c>
      <c r="W81" s="4">
        <v>0.44600137554863578</v>
      </c>
      <c r="X81" s="4">
        <v>-0.74840062869702118</v>
      </c>
      <c r="Y81" s="1">
        <v>100</v>
      </c>
    </row>
    <row r="82" spans="20:25" x14ac:dyDescent="0.2">
      <c r="T82" s="1">
        <v>1873</v>
      </c>
      <c r="U82" s="2">
        <v>0.37615000000000004</v>
      </c>
      <c r="V82" s="2">
        <v>0.53508499999999981</v>
      </c>
      <c r="W82" s="4">
        <v>0.2173832762524554</v>
      </c>
      <c r="X82" s="4">
        <v>-1.2029106801951366</v>
      </c>
      <c r="Y82" s="1">
        <v>150</v>
      </c>
    </row>
    <row r="83" spans="20:25" x14ac:dyDescent="0.2">
      <c r="T83" s="1">
        <v>1873</v>
      </c>
      <c r="U83" s="2">
        <v>0.37615000000000004</v>
      </c>
      <c r="V83" s="2">
        <v>0.53508499999999981</v>
      </c>
      <c r="W83" s="4">
        <v>7.4220384720658311E-2</v>
      </c>
      <c r="X83" s="4">
        <v>-1.492361698019079</v>
      </c>
      <c r="Y83" s="1">
        <v>200</v>
      </c>
    </row>
    <row r="84" spans="20:25" x14ac:dyDescent="0.2">
      <c r="T84" s="1">
        <v>1873</v>
      </c>
      <c r="U84" s="2">
        <v>0.37615000000000004</v>
      </c>
      <c r="V84" s="2">
        <v>0.53508499999999981</v>
      </c>
      <c r="W84" s="4">
        <v>-0.11612195909957941</v>
      </c>
      <c r="X84" s="4">
        <v>-1.8778623488763084</v>
      </c>
      <c r="Y84" s="1">
        <v>300</v>
      </c>
    </row>
    <row r="85" spans="20:25" x14ac:dyDescent="0.2">
      <c r="T85" s="1">
        <v>1873</v>
      </c>
      <c r="U85" s="2">
        <v>0.37615000000000004</v>
      </c>
      <c r="V85" s="2">
        <v>0.53508499999999981</v>
      </c>
      <c r="W85" s="4">
        <v>-0.2460103178582862</v>
      </c>
      <c r="X85" s="4">
        <v>-2.1408538851261483</v>
      </c>
      <c r="Y85" s="1">
        <v>400</v>
      </c>
    </row>
    <row r="86" spans="20:25" x14ac:dyDescent="0.2">
      <c r="T86" s="1">
        <v>1873</v>
      </c>
      <c r="U86" s="2">
        <v>0.37615000000000004</v>
      </c>
      <c r="V86" s="2">
        <v>0.53508499999999981</v>
      </c>
      <c r="W86" s="4">
        <v>-0.34352954853965395</v>
      </c>
      <c r="X86" s="4">
        <v>-2.3403325778048756</v>
      </c>
      <c r="Y86" s="1">
        <v>500</v>
      </c>
    </row>
    <row r="87" spans="20:25" x14ac:dyDescent="0.2">
      <c r="T87" s="1">
        <v>1873</v>
      </c>
      <c r="U87" s="2">
        <v>0.47712000000000004</v>
      </c>
      <c r="V87" s="2">
        <v>0.37444000000000077</v>
      </c>
      <c r="W87" s="4">
        <v>0.58757583194851504</v>
      </c>
      <c r="X87" s="4">
        <v>-0.8087576110182555</v>
      </c>
      <c r="Y87" s="1">
        <v>100</v>
      </c>
    </row>
    <row r="88" spans="20:25" x14ac:dyDescent="0.2">
      <c r="T88" s="1">
        <v>1873</v>
      </c>
      <c r="U88" s="2">
        <v>0.47712000000000004</v>
      </c>
      <c r="V88" s="2">
        <v>0.37444000000000077</v>
      </c>
      <c r="W88" s="4">
        <v>0.33933471892888661</v>
      </c>
      <c r="X88" s="4">
        <v>-1.310968721029925</v>
      </c>
      <c r="Y88" s="1">
        <v>150</v>
      </c>
    </row>
    <row r="89" spans="20:25" x14ac:dyDescent="0.2">
      <c r="T89" s="1">
        <v>1873</v>
      </c>
      <c r="U89" s="2">
        <v>0.47712000000000004</v>
      </c>
      <c r="V89" s="2">
        <v>0.37444000000000077</v>
      </c>
      <c r="W89" s="4">
        <v>0.18926374307562563</v>
      </c>
      <c r="X89" s="4">
        <v>-1.6157527970118903</v>
      </c>
      <c r="Y89" s="1">
        <v>200</v>
      </c>
    </row>
    <row r="90" spans="20:25" x14ac:dyDescent="0.2">
      <c r="T90" s="1">
        <v>1873</v>
      </c>
      <c r="U90" s="2">
        <v>0.47712000000000004</v>
      </c>
      <c r="V90" s="2">
        <v>0.37444000000000077</v>
      </c>
      <c r="W90" s="4">
        <v>-4.6552543215182081E-3</v>
      </c>
      <c r="X90" s="4">
        <v>-2.0131631830124062</v>
      </c>
      <c r="Y90" s="1">
        <v>300</v>
      </c>
    </row>
    <row r="91" spans="20:25" x14ac:dyDescent="0.2">
      <c r="T91" s="1">
        <v>1873</v>
      </c>
      <c r="U91" s="2">
        <v>0.47712000000000004</v>
      </c>
      <c r="V91" s="2">
        <v>0.37444000000000077</v>
      </c>
      <c r="W91" s="4">
        <v>-0.1374626007919259</v>
      </c>
      <c r="X91" s="4">
        <v>-2.2816746182007734</v>
      </c>
      <c r="Y91" s="1">
        <v>400</v>
      </c>
    </row>
    <row r="92" spans="20:25" x14ac:dyDescent="0.2">
      <c r="T92" s="1">
        <v>1873</v>
      </c>
      <c r="U92" s="2">
        <v>0.47712000000000004</v>
      </c>
      <c r="V92" s="2">
        <v>0.37444000000000077</v>
      </c>
      <c r="W92" s="4">
        <v>-0.23659539425365722</v>
      </c>
      <c r="X92" s="4">
        <v>-2.4841954509951254</v>
      </c>
      <c r="Y92" s="1">
        <v>500</v>
      </c>
    </row>
    <row r="93" spans="20:25" x14ac:dyDescent="0.2">
      <c r="T93" s="1">
        <v>1873</v>
      </c>
      <c r="U93" s="2">
        <v>0.58998000000000017</v>
      </c>
      <c r="V93" s="2">
        <v>0.24556500000000003</v>
      </c>
      <c r="W93" s="4">
        <v>0.73585485627006086</v>
      </c>
      <c r="X93" s="4">
        <v>-0.85291604981210201</v>
      </c>
      <c r="Y93" s="1">
        <v>100</v>
      </c>
    </row>
    <row r="94" spans="20:25" x14ac:dyDescent="0.2">
      <c r="T94" s="1">
        <v>1873</v>
      </c>
      <c r="U94" s="2">
        <v>0.58998000000000017</v>
      </c>
      <c r="V94" s="2">
        <v>0.24556500000000003</v>
      </c>
      <c r="W94" s="4">
        <v>0.45483783639410208</v>
      </c>
      <c r="X94" s="4">
        <v>-1.4355710253441369</v>
      </c>
      <c r="Y94" s="1">
        <v>150</v>
      </c>
    </row>
    <row r="95" spans="20:25" x14ac:dyDescent="0.2">
      <c r="T95" s="1">
        <v>1873</v>
      </c>
      <c r="U95" s="2">
        <v>0.58998000000000017</v>
      </c>
      <c r="V95" s="2">
        <v>0.24556500000000003</v>
      </c>
      <c r="W95" s="4">
        <v>0.29750146717382958</v>
      </c>
      <c r="X95" s="4">
        <v>-1.7603941422478386</v>
      </c>
      <c r="Y95" s="1">
        <v>200</v>
      </c>
    </row>
    <row r="96" spans="20:25" x14ac:dyDescent="0.2">
      <c r="T96" s="1">
        <v>1873</v>
      </c>
      <c r="U96" s="2">
        <v>0.58998000000000017</v>
      </c>
      <c r="V96" s="2">
        <v>0.24556500000000003</v>
      </c>
      <c r="W96" s="4">
        <v>9.7090422542550972E-2</v>
      </c>
      <c r="X96" s="4">
        <v>-2.1733250674258908</v>
      </c>
      <c r="Y96" s="1">
        <v>300</v>
      </c>
    </row>
    <row r="97" spans="20:25" x14ac:dyDescent="0.2">
      <c r="T97" s="1">
        <v>1873</v>
      </c>
      <c r="U97" s="2">
        <v>0.58998000000000017</v>
      </c>
      <c r="V97" s="2">
        <v>0.24556500000000003</v>
      </c>
      <c r="W97" s="4">
        <v>-3.8246574737939368E-2</v>
      </c>
      <c r="X97" s="4">
        <v>-2.4483687828289455</v>
      </c>
      <c r="Y97" s="1">
        <v>400</v>
      </c>
    </row>
    <row r="98" spans="20:25" x14ac:dyDescent="0.2">
      <c r="T98" s="1">
        <v>1873</v>
      </c>
      <c r="U98" s="2">
        <v>0.58998000000000017</v>
      </c>
      <c r="V98" s="2">
        <v>0.24556500000000003</v>
      </c>
      <c r="W98" s="4">
        <v>-0.13927403593297613</v>
      </c>
      <c r="X98" s="4">
        <v>-2.6545349019283959</v>
      </c>
      <c r="Y98" s="1">
        <v>500</v>
      </c>
    </row>
    <row r="99" spans="20:25" x14ac:dyDescent="0.2">
      <c r="T99" s="1">
        <v>1873</v>
      </c>
      <c r="U99" s="2">
        <v>0.71472999999999987</v>
      </c>
      <c r="V99" s="2">
        <v>0.14846000000000048</v>
      </c>
      <c r="W99" s="4">
        <v>0.95012574581902121</v>
      </c>
      <c r="X99" s="4">
        <v>-0.76292738785392489</v>
      </c>
      <c r="Y99" s="1">
        <v>100</v>
      </c>
    </row>
    <row r="100" spans="20:25" x14ac:dyDescent="0.2">
      <c r="T100" s="1">
        <v>1873</v>
      </c>
      <c r="U100" s="2">
        <v>0.71472999999999987</v>
      </c>
      <c r="V100" s="2">
        <v>0.14846000000000048</v>
      </c>
      <c r="W100" s="4">
        <v>0.56917366849366002</v>
      </c>
      <c r="X100" s="4">
        <v>-1.5783775617835092</v>
      </c>
      <c r="Y100" s="1">
        <v>150</v>
      </c>
    </row>
    <row r="101" spans="20:25" x14ac:dyDescent="0.2">
      <c r="T101" s="1">
        <v>1873</v>
      </c>
      <c r="U101" s="2">
        <v>0.71472999999999987</v>
      </c>
      <c r="V101" s="2">
        <v>0.14846000000000048</v>
      </c>
      <c r="W101" s="4">
        <v>0.40110005339207982</v>
      </c>
      <c r="X101" s="4">
        <v>-1.9317638767543197</v>
      </c>
      <c r="Y101" s="1">
        <v>200</v>
      </c>
    </row>
    <row r="102" spans="20:25" x14ac:dyDescent="0.2">
      <c r="T102" s="1">
        <v>1873</v>
      </c>
      <c r="U102" s="2">
        <v>0.71472999999999987</v>
      </c>
      <c r="V102" s="2">
        <v>0.14846000000000048</v>
      </c>
      <c r="W102" s="4">
        <v>0.19071091534011292</v>
      </c>
      <c r="X102" s="4">
        <v>-2.3652976425260195</v>
      </c>
      <c r="Y102" s="1">
        <v>300</v>
      </c>
    </row>
    <row r="103" spans="20:25" x14ac:dyDescent="0.2">
      <c r="T103" s="1">
        <v>1873</v>
      </c>
      <c r="U103" s="2">
        <v>0.71472999999999987</v>
      </c>
      <c r="V103" s="2">
        <v>0.14846000000000048</v>
      </c>
      <c r="W103" s="4">
        <v>5.302205221309695E-2</v>
      </c>
      <c r="X103" s="4">
        <v>-2.6479899116392107</v>
      </c>
      <c r="Y103" s="1">
        <v>400</v>
      </c>
    </row>
    <row r="104" spans="20:25" x14ac:dyDescent="0.2">
      <c r="T104" s="1">
        <v>1873</v>
      </c>
      <c r="U104" s="2">
        <v>0.71472999999999987</v>
      </c>
      <c r="V104" s="2">
        <v>0.14846000000000048</v>
      </c>
      <c r="W104" s="4">
        <v>-4.8859506364587676E-2</v>
      </c>
      <c r="X104" s="4">
        <v>-2.8582359009013998</v>
      </c>
      <c r="Y104" s="1">
        <v>500</v>
      </c>
    </row>
    <row r="105" spans="20:25" x14ac:dyDescent="0.2">
      <c r="T105" s="1">
        <v>1873</v>
      </c>
      <c r="U105" s="2">
        <v>0.85136999999999996</v>
      </c>
      <c r="V105" s="2">
        <v>8.3125000000000338E-2</v>
      </c>
      <c r="W105" s="4">
        <v>0.68673453147301999</v>
      </c>
      <c r="X105" s="4">
        <v>-1.7283399602994278</v>
      </c>
      <c r="Y105" s="1">
        <v>150</v>
      </c>
    </row>
    <row r="106" spans="20:25" x14ac:dyDescent="0.2">
      <c r="T106" s="1">
        <v>1873</v>
      </c>
      <c r="U106" s="2">
        <v>0.85136999999999996</v>
      </c>
      <c r="V106" s="2">
        <v>8.3125000000000338E-2</v>
      </c>
      <c r="W106" s="4">
        <v>0.49991410182736318</v>
      </c>
      <c r="X106" s="4">
        <v>-2.1267596055571123</v>
      </c>
      <c r="Y106" s="1">
        <v>200</v>
      </c>
    </row>
    <row r="107" spans="20:25" x14ac:dyDescent="0.2">
      <c r="T107" s="1">
        <v>1873</v>
      </c>
      <c r="U107" s="2">
        <v>0.85136999999999996</v>
      </c>
      <c r="V107" s="2">
        <v>8.3125000000000338E-2</v>
      </c>
      <c r="W107" s="4">
        <v>0.27897580417900586</v>
      </c>
      <c r="X107" s="4">
        <v>-2.5862491214953343</v>
      </c>
      <c r="Y107" s="1">
        <v>300</v>
      </c>
    </row>
    <row r="108" spans="20:25" x14ac:dyDescent="0.2">
      <c r="T108" s="1">
        <v>1873</v>
      </c>
      <c r="U108" s="2">
        <v>0.85136999999999996</v>
      </c>
      <c r="V108" s="2">
        <v>8.3125000000000338E-2</v>
      </c>
      <c r="W108" s="4">
        <v>0.13791598206457223</v>
      </c>
      <c r="X108" s="4">
        <v>-2.8782829840982176</v>
      </c>
      <c r="Y108" s="1">
        <v>400</v>
      </c>
    </row>
    <row r="109" spans="20:25" x14ac:dyDescent="0.2">
      <c r="T109" s="1">
        <v>1873</v>
      </c>
      <c r="U109" s="2">
        <v>0.85136999999999996</v>
      </c>
      <c r="V109" s="2">
        <v>8.3125000000000338E-2</v>
      </c>
      <c r="W109" s="4">
        <v>3.3633970716280361E-2</v>
      </c>
      <c r="X109" s="4">
        <v>-3.0935686597180498</v>
      </c>
      <c r="Y109" s="1">
        <v>500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グラフ</vt:lpstr>
      </vt:variant>
      <vt:variant>
        <vt:i4>4</vt:i4>
      </vt:variant>
    </vt:vector>
  </HeadingPairs>
  <TitlesOfParts>
    <vt:vector size="9" baseType="lpstr">
      <vt:lpstr>脱炭反応-演習問題3</vt:lpstr>
      <vt:lpstr>Al脱酸反応-演習問題4</vt:lpstr>
      <vt:lpstr>Si-Mn複合脱酸-演習問題5</vt:lpstr>
      <vt:lpstr>脱硫反応-演習問題6</vt:lpstr>
      <vt:lpstr>シート作成用</vt:lpstr>
      <vt:lpstr>脱炭反応グラフ</vt:lpstr>
      <vt:lpstr>Al脱酸反応グラフ</vt:lpstr>
      <vt:lpstr>Si-Mn複合脱酸グラフ</vt:lpstr>
      <vt:lpstr>脱硫反応グラフ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2019-10-05T14:35:08Z</dcterms:created>
  <dcterms:modified xsi:type="dcterms:W3CDTF">2019-10-29T00:13:26Z</dcterms:modified>
</cp:coreProperties>
</file>